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604" activeTab="3"/>
  </bookViews>
  <sheets>
    <sheet name="A" sheetId="9" r:id="rId1"/>
    <sheet name="B" sheetId="8" r:id="rId2"/>
    <sheet name="D" sheetId="12" r:id="rId3"/>
    <sheet name="C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<sst xmlns="http://schemas.openxmlformats.org/spreadsheetml/2006/main" count="320" uniqueCount="46">
  <si>
    <t>PUNTO 1</t>
  </si>
  <si>
    <t>PUNTO 2</t>
  </si>
  <si>
    <t>COORDENADAS MARCO DE REFERENCIA LOCAL</t>
  </si>
  <si>
    <t>RUMBO</t>
  </si>
  <si>
    <t>AZIMUT</t>
  </si>
  <si>
    <t>DISTANCIA (m)</t>
  </si>
  <si>
    <t>ESTACION</t>
  </si>
  <si>
    <t>PUNTO VISADO</t>
  </si>
  <si>
    <t>ANG. VT.</t>
  </si>
  <si>
    <t>ANG. HZ.</t>
  </si>
  <si>
    <t>ANG Hz (dec)</t>
  </si>
  <si>
    <t>DISTANCIA INCL. (m)</t>
  </si>
  <si>
    <t>DESCRIP.</t>
  </si>
  <si>
    <t>AZIMUT (dec)</t>
  </si>
  <si>
    <t xml:space="preserve">DISTANCIA Hz. (m) </t>
  </si>
  <si>
    <t>N- COS-S</t>
  </si>
  <si>
    <t>E-SEN-O</t>
  </si>
  <si>
    <t>NORTE</t>
  </si>
  <si>
    <t>ESTE</t>
  </si>
  <si>
    <t>AREA DEL LOTE</t>
  </si>
  <si>
    <t>PUNTO</t>
  </si>
  <si>
    <t>NORTE (m)</t>
  </si>
  <si>
    <t>ESTE (m)</t>
  </si>
  <si>
    <t>°</t>
  </si>
  <si>
    <t>'</t>
  </si>
  <si>
    <t>"</t>
  </si>
  <si>
    <t>CALCULO POR COORDENADAS</t>
  </si>
  <si>
    <t>PRODUCTOS</t>
  </si>
  <si>
    <t>GPS1</t>
  </si>
  <si>
    <t>GPS2</t>
  </si>
  <si>
    <t xml:space="preserve">Placa incrustada </t>
  </si>
  <si>
    <t>N</t>
  </si>
  <si>
    <t>E</t>
  </si>
  <si>
    <t>PARAMENTO</t>
  </si>
  <si>
    <t>POSTE</t>
  </si>
  <si>
    <t>Descarge este archivo a su disco local</t>
  </si>
  <si>
    <t>LINDERO LOTE</t>
  </si>
  <si>
    <t>Reemplaze ## por los dos ultimos numeros de su codigo y recibira la respuesta a su parcial</t>
  </si>
  <si>
    <t>PZ</t>
  </si>
  <si>
    <t>ARBOL</t>
  </si>
  <si>
    <t>M2</t>
  </si>
  <si>
    <t>HIDRANTE</t>
  </si>
  <si>
    <t>PR.45</t>
  </si>
  <si>
    <t>AREA=</t>
  </si>
  <si>
    <t>\</t>
  </si>
  <si>
    <t>COORDENADAS DE REFERENCIA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</si>
</sst>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.000&quot; m&quot;"/>
    <numFmt numFmtId="179" formatCode="0.000"/>
    <numFmt numFmtId="180" formatCode="0.000000"/>
    <numFmt numFmtId="181" formatCode="#.00&quot; M2&quot;"/>
  </numFmts>
  <fonts count="26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11"/>
      <color theme="0"/>
      <name val="Arial"/>
      <charset val="134"/>
    </font>
    <font>
      <b/>
      <sz val="11"/>
      <color theme="1"/>
      <name val="Arial"/>
      <charset val="134"/>
    </font>
    <font>
      <b/>
      <sz val="10"/>
      <color theme="1"/>
      <name val="Arial"/>
      <charset val="134"/>
    </font>
    <font>
      <sz val="11"/>
      <name val="Arial"/>
      <charset val="134"/>
    </font>
    <font>
      <sz val="11"/>
      <color theme="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8" applyNumberFormat="0" applyFill="0" applyAlignment="0" applyProtection="0">
      <alignment vertical="center"/>
    </xf>
    <xf numFmtId="0" fontId="13" fillId="0" borderId="38" applyNumberFormat="0" applyFill="0" applyAlignment="0" applyProtection="0">
      <alignment vertical="center"/>
    </xf>
    <xf numFmtId="0" fontId="14" fillId="0" borderId="3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40" applyNumberFormat="0" applyAlignment="0" applyProtection="0">
      <alignment vertical="center"/>
    </xf>
    <xf numFmtId="0" fontId="16" fillId="5" borderId="41" applyNumberFormat="0" applyAlignment="0" applyProtection="0">
      <alignment vertical="center"/>
    </xf>
    <xf numFmtId="0" fontId="17" fillId="5" borderId="40" applyNumberFormat="0" applyAlignment="0" applyProtection="0">
      <alignment vertical="center"/>
    </xf>
    <xf numFmtId="0" fontId="18" fillId="6" borderId="42" applyNumberFormat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Border="1" applyAlignment="1"/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8" fontId="1" fillId="0" borderId="0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179" fontId="1" fillId="0" borderId="26" xfId="0" applyNumberFormat="1" applyFont="1" applyBorder="1" applyAlignment="1">
      <alignment horizont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180" fontId="1" fillId="0" borderId="10" xfId="0" applyNumberFormat="1" applyFont="1" applyFill="1" applyBorder="1" applyAlignment="1">
      <alignment horizontal="center"/>
    </xf>
    <xf numFmtId="179" fontId="1" fillId="0" borderId="10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178" fontId="1" fillId="0" borderId="10" xfId="0" applyNumberFormat="1" applyFont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179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10" xfId="0" applyNumberFormat="1" applyFont="1" applyFill="1" applyBorder="1" applyAlignment="1">
      <alignment horizontal="center"/>
    </xf>
    <xf numFmtId="179" fontId="1" fillId="2" borderId="10" xfId="0" applyNumberFormat="1" applyFont="1" applyFill="1" applyBorder="1" applyAlignment="1">
      <alignment horizontal="center"/>
    </xf>
    <xf numFmtId="180" fontId="1" fillId="0" borderId="14" xfId="0" applyNumberFormat="1" applyFont="1" applyFill="1" applyBorder="1" applyAlignment="1">
      <alignment horizontal="center"/>
    </xf>
    <xf numFmtId="178" fontId="5" fillId="0" borderId="14" xfId="0" applyNumberFormat="1" applyFont="1" applyFill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10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78" fontId="1" fillId="0" borderId="14" xfId="0" applyNumberFormat="1" applyFont="1" applyBorder="1" applyAlignment="1">
      <alignment horizontal="center"/>
    </xf>
    <xf numFmtId="178" fontId="1" fillId="0" borderId="16" xfId="0" applyNumberFormat="1" applyFont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2" fontId="6" fillId="0" borderId="0" xfId="0" applyNumberFormat="1" applyFont="1" applyAlignment="1">
      <alignment horizontal="center"/>
    </xf>
    <xf numFmtId="181" fontId="1" fillId="0" borderId="0" xfId="0" applyNumberFormat="1" applyFont="1" applyBorder="1" applyAlignment="1">
      <alignment horizontal="left"/>
    </xf>
    <xf numFmtId="18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179" fontId="1" fillId="0" borderId="0" xfId="0" applyNumberFormat="1" applyFont="1" applyBorder="1" applyAlignment="1">
      <alignment vertical="top"/>
    </xf>
    <xf numFmtId="2" fontId="1" fillId="0" borderId="0" xfId="0" applyNumberFormat="1" applyFont="1" applyBorder="1" applyAlignment="1">
      <alignment horizontal="center" vertical="top"/>
    </xf>
    <xf numFmtId="2" fontId="1" fillId="0" borderId="29" xfId="0" applyNumberFormat="1" applyFont="1" applyBorder="1" applyAlignment="1">
      <alignment horizontal="center" vertical="top"/>
    </xf>
    <xf numFmtId="0" fontId="1" fillId="0" borderId="35" xfId="0" applyFont="1" applyBorder="1" applyAlignment="1">
      <alignment horizontal="center" vertical="top"/>
    </xf>
    <xf numFmtId="2" fontId="1" fillId="0" borderId="30" xfId="0" applyNumberFormat="1" applyFont="1" applyBorder="1" applyAlignment="1">
      <alignment horizontal="center"/>
    </xf>
    <xf numFmtId="2" fontId="1" fillId="0" borderId="36" xfId="0" applyNumberFormat="1" applyFont="1" applyBorder="1" applyAlignment="1">
      <alignment horizontal="center"/>
    </xf>
    <xf numFmtId="0" fontId="1" fillId="0" borderId="35" xfId="0" applyFont="1" applyBorder="1" applyAlignment="1">
      <alignment vertical="top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180" fontId="1" fillId="0" borderId="0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1" fillId="0" borderId="21" xfId="0" applyFont="1" applyBorder="1" applyAlignment="1">
      <alignment vertical="top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right"/>
    </xf>
    <xf numFmtId="179" fontId="6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/>
    </xf>
    <xf numFmtId="0" fontId="4" fillId="0" borderId="27" xfId="0" applyFont="1" applyFill="1" applyBorder="1" applyAlignment="1" quotePrefix="1">
      <alignment horizontal="center"/>
    </xf>
    <xf numFmtId="0" fontId="4" fillId="0" borderId="27" xfId="0" applyFont="1" applyBorder="1" applyAlignment="1" quotePrefix="1">
      <alignment horizontal="center"/>
    </xf>
    <xf numFmtId="0" fontId="3" fillId="0" borderId="6" xfId="0" applyFont="1" applyBorder="1" applyAlignment="1" quotePrefix="1">
      <alignment horizont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45</xdr:col>
      <xdr:colOff>328083</xdr:colOff>
      <xdr:row>4</xdr:row>
      <xdr:rowOff>1</xdr:rowOff>
    </xdr:from>
    <xdr:to>
      <xdr:col>45</xdr:col>
      <xdr:colOff>497416</xdr:colOff>
      <xdr:row>4</xdr:row>
      <xdr:rowOff>169334</xdr:rowOff>
    </xdr:to>
    <xdr:cxnSp>
      <xdr:nvCxnSpPr>
        <xdr:cNvPr id="2" name="1 Conector recto de flecha"/>
        <xdr:cNvCxnSpPr/>
      </xdr:nvCxnSpPr>
      <xdr:spPr>
        <a:xfrm>
          <a:off x="27719655" y="1156335"/>
          <a:ext cx="169545" cy="16891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508000</xdr:colOff>
      <xdr:row>4</xdr:row>
      <xdr:rowOff>0</xdr:rowOff>
    </xdr:from>
    <xdr:to>
      <xdr:col>44</xdr:col>
      <xdr:colOff>719666</xdr:colOff>
      <xdr:row>4</xdr:row>
      <xdr:rowOff>179919</xdr:rowOff>
    </xdr:to>
    <xdr:cxnSp>
      <xdr:nvCxnSpPr>
        <xdr:cNvPr id="3" name="2 Conector recto de flecha"/>
        <xdr:cNvCxnSpPr/>
      </xdr:nvCxnSpPr>
      <xdr:spPr>
        <a:xfrm flipV="1">
          <a:off x="26454735" y="1156335"/>
          <a:ext cx="211455" cy="17970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43</xdr:col>
      <xdr:colOff>974725</xdr:colOff>
      <xdr:row>8</xdr:row>
      <xdr:rowOff>158748</xdr:rowOff>
    </xdr:from>
    <xdr:to>
      <xdr:col>43</xdr:col>
      <xdr:colOff>1245189</xdr:colOff>
      <xdr:row>10</xdr:row>
      <xdr:rowOff>21165</xdr:rowOff>
    </xdr:to>
    <xdr:pic>
      <xdr:nvPicPr>
        <xdr:cNvPr id="4" name="3 Image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17475" y="2065020"/>
          <a:ext cx="269875" cy="228600"/>
        </a:xfrm>
        <a:prstGeom prst="rect">
          <a:avLst/>
        </a:prstGeom>
      </xdr:spPr>
    </xdr:pic>
    <xdr:clientData/>
  </xdr:twoCellAnchor>
  <xdr:twoCellAnchor editAs="oneCell">
    <xdr:from>
      <xdr:col>43</xdr:col>
      <xdr:colOff>306917</xdr:colOff>
      <xdr:row>10</xdr:row>
      <xdr:rowOff>127000</xdr:rowOff>
    </xdr:from>
    <xdr:to>
      <xdr:col>44</xdr:col>
      <xdr:colOff>232834</xdr:colOff>
      <xdr:row>13</xdr:row>
      <xdr:rowOff>124103</xdr:rowOff>
    </xdr:to>
    <xdr:pic>
      <xdr:nvPicPr>
        <xdr:cNvPr id="5" name="4 Imagen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849455" y="2399665"/>
          <a:ext cx="1329690" cy="545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45</xdr:col>
      <xdr:colOff>328083</xdr:colOff>
      <xdr:row>4</xdr:row>
      <xdr:rowOff>1</xdr:rowOff>
    </xdr:from>
    <xdr:to>
      <xdr:col>45</xdr:col>
      <xdr:colOff>497416</xdr:colOff>
      <xdr:row>4</xdr:row>
      <xdr:rowOff>169334</xdr:rowOff>
    </xdr:to>
    <xdr:cxnSp>
      <xdr:nvCxnSpPr>
        <xdr:cNvPr id="2" name="1 Conector recto de flecha"/>
        <xdr:cNvCxnSpPr/>
      </xdr:nvCxnSpPr>
      <xdr:spPr>
        <a:xfrm>
          <a:off x="27135455" y="1156335"/>
          <a:ext cx="169545" cy="16891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508000</xdr:colOff>
      <xdr:row>4</xdr:row>
      <xdr:rowOff>0</xdr:rowOff>
    </xdr:from>
    <xdr:to>
      <xdr:col>44</xdr:col>
      <xdr:colOff>719666</xdr:colOff>
      <xdr:row>4</xdr:row>
      <xdr:rowOff>179919</xdr:rowOff>
    </xdr:to>
    <xdr:cxnSp>
      <xdr:nvCxnSpPr>
        <xdr:cNvPr id="3" name="2 Conector recto de flecha"/>
        <xdr:cNvCxnSpPr/>
      </xdr:nvCxnSpPr>
      <xdr:spPr>
        <a:xfrm flipV="1">
          <a:off x="25870535" y="1156335"/>
          <a:ext cx="211455" cy="17970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43</xdr:col>
      <xdr:colOff>974725</xdr:colOff>
      <xdr:row>8</xdr:row>
      <xdr:rowOff>158748</xdr:rowOff>
    </xdr:from>
    <xdr:to>
      <xdr:col>43</xdr:col>
      <xdr:colOff>1245189</xdr:colOff>
      <xdr:row>10</xdr:row>
      <xdr:rowOff>21165</xdr:rowOff>
    </xdr:to>
    <xdr:pic>
      <xdr:nvPicPr>
        <xdr:cNvPr id="4" name="3 Image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33275" y="2065020"/>
          <a:ext cx="269875" cy="228600"/>
        </a:xfrm>
        <a:prstGeom prst="rect">
          <a:avLst/>
        </a:prstGeom>
      </xdr:spPr>
    </xdr:pic>
    <xdr:clientData/>
  </xdr:twoCellAnchor>
  <xdr:twoCellAnchor editAs="oneCell">
    <xdr:from>
      <xdr:col>43</xdr:col>
      <xdr:colOff>306917</xdr:colOff>
      <xdr:row>10</xdr:row>
      <xdr:rowOff>127000</xdr:rowOff>
    </xdr:from>
    <xdr:to>
      <xdr:col>44</xdr:col>
      <xdr:colOff>232834</xdr:colOff>
      <xdr:row>13</xdr:row>
      <xdr:rowOff>124103</xdr:rowOff>
    </xdr:to>
    <xdr:pic>
      <xdr:nvPicPr>
        <xdr:cNvPr id="6" name="5 Imagen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265255" y="2399665"/>
          <a:ext cx="1329690" cy="545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46</xdr:col>
      <xdr:colOff>328083</xdr:colOff>
      <xdr:row>4</xdr:row>
      <xdr:rowOff>1</xdr:rowOff>
    </xdr:from>
    <xdr:to>
      <xdr:col>46</xdr:col>
      <xdr:colOff>497416</xdr:colOff>
      <xdr:row>4</xdr:row>
      <xdr:rowOff>169334</xdr:rowOff>
    </xdr:to>
    <xdr:cxnSp>
      <xdr:nvCxnSpPr>
        <xdr:cNvPr id="2" name="1 Conector recto de flecha"/>
        <xdr:cNvCxnSpPr/>
      </xdr:nvCxnSpPr>
      <xdr:spPr>
        <a:xfrm>
          <a:off x="28273375" y="1137285"/>
          <a:ext cx="169545" cy="16891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508000</xdr:colOff>
      <xdr:row>4</xdr:row>
      <xdr:rowOff>0</xdr:rowOff>
    </xdr:from>
    <xdr:to>
      <xdr:col>45</xdr:col>
      <xdr:colOff>719666</xdr:colOff>
      <xdr:row>4</xdr:row>
      <xdr:rowOff>179919</xdr:rowOff>
    </xdr:to>
    <xdr:cxnSp>
      <xdr:nvCxnSpPr>
        <xdr:cNvPr id="3" name="2 Conector recto de flecha"/>
        <xdr:cNvCxnSpPr/>
      </xdr:nvCxnSpPr>
      <xdr:spPr>
        <a:xfrm flipV="1">
          <a:off x="27008455" y="1137285"/>
          <a:ext cx="211455" cy="17970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44</xdr:col>
      <xdr:colOff>974725</xdr:colOff>
      <xdr:row>8</xdr:row>
      <xdr:rowOff>158748</xdr:rowOff>
    </xdr:from>
    <xdr:to>
      <xdr:col>44</xdr:col>
      <xdr:colOff>1245189</xdr:colOff>
      <xdr:row>10</xdr:row>
      <xdr:rowOff>21165</xdr:rowOff>
    </xdr:to>
    <xdr:pic>
      <xdr:nvPicPr>
        <xdr:cNvPr id="4" name="3 Image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071195" y="2036445"/>
          <a:ext cx="269875" cy="228600"/>
        </a:xfrm>
        <a:prstGeom prst="rect">
          <a:avLst/>
        </a:prstGeom>
      </xdr:spPr>
    </xdr:pic>
    <xdr:clientData/>
  </xdr:twoCellAnchor>
  <xdr:twoCellAnchor editAs="oneCell">
    <xdr:from>
      <xdr:col>44</xdr:col>
      <xdr:colOff>306917</xdr:colOff>
      <xdr:row>10</xdr:row>
      <xdr:rowOff>127000</xdr:rowOff>
    </xdr:from>
    <xdr:to>
      <xdr:col>45</xdr:col>
      <xdr:colOff>232834</xdr:colOff>
      <xdr:row>13</xdr:row>
      <xdr:rowOff>124103</xdr:rowOff>
    </xdr:to>
    <xdr:pic>
      <xdr:nvPicPr>
        <xdr:cNvPr id="5" name="4 Imagen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403175" y="2371090"/>
          <a:ext cx="1329690" cy="545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45</xdr:col>
      <xdr:colOff>328083</xdr:colOff>
      <xdr:row>4</xdr:row>
      <xdr:rowOff>1</xdr:rowOff>
    </xdr:from>
    <xdr:to>
      <xdr:col>45</xdr:col>
      <xdr:colOff>497416</xdr:colOff>
      <xdr:row>4</xdr:row>
      <xdr:rowOff>169334</xdr:rowOff>
    </xdr:to>
    <xdr:cxnSp>
      <xdr:nvCxnSpPr>
        <xdr:cNvPr id="2" name="1 Conector recto de flecha"/>
        <xdr:cNvCxnSpPr/>
      </xdr:nvCxnSpPr>
      <xdr:spPr>
        <a:xfrm>
          <a:off x="27135455" y="1156335"/>
          <a:ext cx="169545" cy="16891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508000</xdr:colOff>
      <xdr:row>4</xdr:row>
      <xdr:rowOff>0</xdr:rowOff>
    </xdr:from>
    <xdr:to>
      <xdr:col>44</xdr:col>
      <xdr:colOff>719666</xdr:colOff>
      <xdr:row>4</xdr:row>
      <xdr:rowOff>179919</xdr:rowOff>
    </xdr:to>
    <xdr:cxnSp>
      <xdr:nvCxnSpPr>
        <xdr:cNvPr id="3" name="2 Conector recto de flecha"/>
        <xdr:cNvCxnSpPr/>
      </xdr:nvCxnSpPr>
      <xdr:spPr>
        <a:xfrm flipV="1">
          <a:off x="25870535" y="1156335"/>
          <a:ext cx="211455" cy="17970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43</xdr:col>
      <xdr:colOff>974725</xdr:colOff>
      <xdr:row>8</xdr:row>
      <xdr:rowOff>158748</xdr:rowOff>
    </xdr:from>
    <xdr:to>
      <xdr:col>43</xdr:col>
      <xdr:colOff>1245189</xdr:colOff>
      <xdr:row>10</xdr:row>
      <xdr:rowOff>21165</xdr:rowOff>
    </xdr:to>
    <xdr:pic>
      <xdr:nvPicPr>
        <xdr:cNvPr id="4" name="3 Image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33275" y="2065020"/>
          <a:ext cx="269875" cy="228600"/>
        </a:xfrm>
        <a:prstGeom prst="rect">
          <a:avLst/>
        </a:prstGeom>
      </xdr:spPr>
    </xdr:pic>
    <xdr:clientData/>
  </xdr:twoCellAnchor>
  <xdr:twoCellAnchor editAs="oneCell">
    <xdr:from>
      <xdr:col>43</xdr:col>
      <xdr:colOff>306917</xdr:colOff>
      <xdr:row>10</xdr:row>
      <xdr:rowOff>127000</xdr:rowOff>
    </xdr:from>
    <xdr:to>
      <xdr:col>44</xdr:col>
      <xdr:colOff>232834</xdr:colOff>
      <xdr:row>13</xdr:row>
      <xdr:rowOff>124103</xdr:rowOff>
    </xdr:to>
    <xdr:pic>
      <xdr:nvPicPr>
        <xdr:cNvPr id="5" name="4 Imagen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265255" y="2399665"/>
          <a:ext cx="1329690" cy="545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37"/>
  <sheetViews>
    <sheetView zoomScale="90" zoomScaleNormal="90" topLeftCell="D1" workbookViewId="0">
      <selection activeCell="L31" sqref="L31"/>
    </sheetView>
  </sheetViews>
  <sheetFormatPr defaultColWidth="11.4247787610619" defaultRowHeight="14.4"/>
  <cols>
    <col min="1" max="1" width="11.4247787610619" style="1"/>
    <col min="2" max="2" width="18.7079646017699" style="1" customWidth="1"/>
    <col min="3" max="3" width="24.4247787610619" style="1" customWidth="1"/>
    <col min="4" max="4" width="2.42477876106195" style="1" customWidth="1"/>
    <col min="5" max="5" width="12.858407079646" style="1" hidden="1" customWidth="1"/>
    <col min="6" max="6" width="3.42477876106195" style="1" customWidth="1"/>
    <col min="7" max="7" width="11.5663716814159" style="1" hidden="1" customWidth="1"/>
    <col min="8" max="8" width="3.42477876106195" style="1" customWidth="1"/>
    <col min="9" max="9" width="6.42477876106195" style="1" customWidth="1"/>
    <col min="10" max="10" width="2.85840707964602" style="1" customWidth="1"/>
    <col min="11" max="11" width="11.5663716814159" style="1" hidden="1" customWidth="1"/>
    <col min="12" max="12" width="4.42477876106195" style="1" customWidth="1"/>
    <col min="13" max="13" width="11.5663716814159" style="1" hidden="1" customWidth="1"/>
    <col min="14" max="14" width="3.42477876106195" style="1" customWidth="1"/>
    <col min="15" max="15" width="6.42477876106195" style="1" customWidth="1"/>
    <col min="16" max="16" width="17.5663716814159" style="1" customWidth="1"/>
    <col min="17" max="17" width="11.4247787610619" style="1"/>
    <col min="18" max="18" width="12" style="1" customWidth="1"/>
    <col min="19" max="19" width="16.7079646017699" style="1" customWidth="1"/>
    <col min="20" max="23" width="4.42477876106195" style="1" customWidth="1"/>
    <col min="24" max="24" width="3.42477876106195" style="1" customWidth="1"/>
    <col min="25" max="25" width="4.70796460176991" style="1" customWidth="1"/>
    <col min="26" max="26" width="12.858407079646" style="1" hidden="1" customWidth="1"/>
    <col min="27" max="27" width="13" style="1" hidden="1" customWidth="1"/>
    <col min="28" max="28" width="12" style="1" customWidth="1"/>
    <col min="29" max="29" width="16.7079646017699" style="1" hidden="1" customWidth="1"/>
    <col min="30" max="30" width="11.4247787610619" style="1" hidden="1" customWidth="1"/>
    <col min="31" max="31" width="13.7079646017699" style="1" customWidth="1"/>
    <col min="32" max="32" width="4.42477876106195" style="1" customWidth="1"/>
    <col min="33" max="33" width="11.4247787610619" style="1" hidden="1" customWidth="1"/>
    <col min="34" max="35" width="3.42477876106195" style="1" customWidth="1"/>
    <col min="36" max="36" width="17.141592920354" style="1" customWidth="1"/>
    <col min="37" max="37" width="15.5663716814159" style="1" customWidth="1"/>
    <col min="38" max="38" width="19.141592920354" style="1" customWidth="1"/>
    <col min="39" max="40" width="17" style="1" customWidth="1"/>
    <col min="41" max="41" width="15.858407079646" style="1" customWidth="1"/>
    <col min="42" max="42" width="16.5663716814159" style="1" customWidth="1"/>
    <col min="43" max="43" width="15.858407079646" style="1" customWidth="1"/>
    <col min="44" max="44" width="19.5663716814159" style="1" customWidth="1"/>
    <col min="45" max="45" width="20.141592920354" style="1" customWidth="1"/>
    <col min="46" max="46" width="20.283185840708" style="1" customWidth="1"/>
    <col min="47" max="16384" width="11.4247787610619" style="1"/>
  </cols>
  <sheetData>
    <row r="1" ht="45.75" customHeight="1" spans="1:46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5"/>
      <c r="AO1" s="118" t="s">
        <v>1</v>
      </c>
      <c r="AP1" s="119"/>
      <c r="AQ1" s="119"/>
      <c r="AR1" s="119"/>
      <c r="AS1" s="119"/>
      <c r="AT1" s="120"/>
    </row>
    <row r="2" ht="15.15" spans="41:46">
      <c r="AO2" s="93"/>
      <c r="AP2" s="23"/>
      <c r="AQ2" s="23"/>
      <c r="AR2" s="23"/>
      <c r="AS2" s="23"/>
      <c r="AT2" s="94"/>
    </row>
    <row r="3" ht="15" customHeight="1" spans="1:46">
      <c r="A3" s="3" t="s">
        <v>2</v>
      </c>
      <c r="B3" s="4"/>
      <c r="C3" s="5"/>
      <c r="D3" s="6" t="s">
        <v>3</v>
      </c>
      <c r="E3" s="6"/>
      <c r="F3" s="6"/>
      <c r="G3" s="6"/>
      <c r="H3" s="6"/>
      <c r="I3" s="6"/>
      <c r="J3" s="26"/>
      <c r="K3" s="27" t="s">
        <v>4</v>
      </c>
      <c r="L3" s="6"/>
      <c r="M3" s="6"/>
      <c r="N3" s="6"/>
      <c r="O3" s="6"/>
      <c r="P3" s="28" t="s">
        <v>5</v>
      </c>
      <c r="R3" s="39" t="s">
        <v>6</v>
      </c>
      <c r="S3" s="39" t="s">
        <v>7</v>
      </c>
      <c r="T3" s="40" t="s">
        <v>8</v>
      </c>
      <c r="U3" s="41"/>
      <c r="V3" s="42"/>
      <c r="W3" s="40" t="s">
        <v>9</v>
      </c>
      <c r="X3" s="41"/>
      <c r="Y3" s="42"/>
      <c r="Z3" s="39" t="s">
        <v>10</v>
      </c>
      <c r="AA3" s="39" t="s">
        <v>10</v>
      </c>
      <c r="AB3" s="39" t="s">
        <v>11</v>
      </c>
      <c r="AC3" s="39" t="s">
        <v>12</v>
      </c>
      <c r="AD3" s="51" t="s">
        <v>13</v>
      </c>
      <c r="AE3" s="39" t="s">
        <v>14</v>
      </c>
      <c r="AF3" s="52" t="s">
        <v>4</v>
      </c>
      <c r="AG3" s="67"/>
      <c r="AH3" s="67"/>
      <c r="AI3" s="68"/>
      <c r="AJ3" s="69" t="s">
        <v>15</v>
      </c>
      <c r="AK3" s="69" t="s">
        <v>16</v>
      </c>
      <c r="AL3" s="69" t="s">
        <v>17</v>
      </c>
      <c r="AM3" s="69" t="s">
        <v>18</v>
      </c>
      <c r="AN3" s="70" t="s">
        <v>12</v>
      </c>
      <c r="AO3" s="93"/>
      <c r="AP3" s="23"/>
      <c r="AQ3" s="23" t="s">
        <v>19</v>
      </c>
      <c r="AR3" s="23"/>
      <c r="AS3" s="23"/>
      <c r="AT3" s="94"/>
    </row>
    <row r="4" ht="15.15" spans="1:46">
      <c r="A4" s="7" t="s">
        <v>20</v>
      </c>
      <c r="B4" s="8" t="s">
        <v>21</v>
      </c>
      <c r="C4" s="9" t="s">
        <v>22</v>
      </c>
      <c r="D4" s="10"/>
      <c r="E4" s="10"/>
      <c r="F4" s="10"/>
      <c r="G4" s="10"/>
      <c r="H4" s="10"/>
      <c r="I4" s="10"/>
      <c r="J4" s="29"/>
      <c r="K4" s="30"/>
      <c r="L4" s="10"/>
      <c r="M4" s="10"/>
      <c r="N4" s="10"/>
      <c r="O4" s="10"/>
      <c r="P4" s="31"/>
      <c r="R4" s="43"/>
      <c r="S4" s="43"/>
      <c r="T4" s="44" t="s">
        <v>23</v>
      </c>
      <c r="U4" s="128" t="s">
        <v>24</v>
      </c>
      <c r="V4" s="128" t="s">
        <v>25</v>
      </c>
      <c r="W4" s="44" t="s">
        <v>23</v>
      </c>
      <c r="X4" s="128" t="s">
        <v>24</v>
      </c>
      <c r="Y4" s="128" t="s">
        <v>25</v>
      </c>
      <c r="Z4" s="43"/>
      <c r="AA4" s="43"/>
      <c r="AB4" s="43"/>
      <c r="AC4" s="43"/>
      <c r="AD4" s="53"/>
      <c r="AE4" s="43"/>
      <c r="AF4" s="54" t="s">
        <v>23</v>
      </c>
      <c r="AG4" s="71"/>
      <c r="AH4" s="129" t="s">
        <v>24</v>
      </c>
      <c r="AI4" s="54" t="s">
        <v>25</v>
      </c>
      <c r="AJ4" s="72"/>
      <c r="AK4" s="72"/>
      <c r="AL4" s="72"/>
      <c r="AM4" s="72"/>
      <c r="AN4" s="73"/>
      <c r="AO4" s="93"/>
      <c r="AP4" s="23"/>
      <c r="AQ4" s="23" t="s">
        <v>26</v>
      </c>
      <c r="AR4" s="23"/>
      <c r="AS4" s="23" t="s">
        <v>27</v>
      </c>
      <c r="AT4" s="94"/>
    </row>
    <row r="5" spans="1:46">
      <c r="A5" s="11" t="s">
        <v>28</v>
      </c>
      <c r="B5" s="12">
        <v>2000010</v>
      </c>
      <c r="C5" s="13">
        <v>5000010</v>
      </c>
      <c r="D5" s="14"/>
      <c r="E5" s="8"/>
      <c r="F5" s="8" t="s">
        <v>23</v>
      </c>
      <c r="G5" s="8"/>
      <c r="H5" s="130" t="s">
        <v>24</v>
      </c>
      <c r="I5" s="8" t="s">
        <v>25</v>
      </c>
      <c r="J5" s="9"/>
      <c r="K5" s="7"/>
      <c r="L5" s="8" t="s">
        <v>23</v>
      </c>
      <c r="M5" s="8"/>
      <c r="N5" s="130" t="s">
        <v>24</v>
      </c>
      <c r="O5" s="32" t="s">
        <v>25</v>
      </c>
      <c r="P5" s="33"/>
      <c r="R5" s="45"/>
      <c r="S5" s="46" t="s">
        <v>29</v>
      </c>
      <c r="T5" s="47">
        <v>90</v>
      </c>
      <c r="U5" s="47">
        <v>0</v>
      </c>
      <c r="V5" s="47">
        <v>0</v>
      </c>
      <c r="W5" s="47">
        <v>0</v>
      </c>
      <c r="X5" s="47">
        <v>0</v>
      </c>
      <c r="Y5" s="47">
        <v>0</v>
      </c>
      <c r="Z5" s="55">
        <f>T5+(U5/60)+(V5/3600)</f>
        <v>90</v>
      </c>
      <c r="AA5" s="55">
        <f>W5+(X5/60)+(Y5/3600)</f>
        <v>0</v>
      </c>
      <c r="AB5" s="56">
        <f>P6</f>
        <v>141.42135623731</v>
      </c>
      <c r="AC5" s="46" t="s">
        <v>30</v>
      </c>
      <c r="AD5" s="57">
        <f>K6</f>
        <v>315</v>
      </c>
      <c r="AE5" s="58"/>
      <c r="AF5" s="57">
        <f>INT(AD5)</f>
        <v>315</v>
      </c>
      <c r="AG5" s="61">
        <f>(AD5-AF5)*60</f>
        <v>0</v>
      </c>
      <c r="AH5" s="57">
        <f>INT(AG5)</f>
        <v>0</v>
      </c>
      <c r="AI5" s="74">
        <f>(AG5-AH5)*60</f>
        <v>0</v>
      </c>
      <c r="AJ5" s="57"/>
      <c r="AK5" s="61"/>
      <c r="AL5" s="60">
        <f>B7</f>
        <v>2000110</v>
      </c>
      <c r="AM5" s="60">
        <f>C7</f>
        <v>4999910</v>
      </c>
      <c r="AN5" s="75" t="s">
        <v>30</v>
      </c>
      <c r="AO5" s="93" t="s">
        <v>20</v>
      </c>
      <c r="AP5" s="23" t="s">
        <v>31</v>
      </c>
      <c r="AQ5" s="23" t="s">
        <v>32</v>
      </c>
      <c r="AR5" s="23"/>
      <c r="AS5" s="23"/>
      <c r="AT5" s="94"/>
    </row>
    <row r="6" ht="15.15" spans="1:46">
      <c r="A6" s="11"/>
      <c r="B6" s="13"/>
      <c r="C6" s="12"/>
      <c r="D6" s="15" t="str">
        <f>IF((B7-B5)&gt;0,"N","S")</f>
        <v>N</v>
      </c>
      <c r="E6" s="16">
        <f>ABS(DEGREES(ATAN((C5-C7)/(B5-B7))))</f>
        <v>45</v>
      </c>
      <c r="F6" s="16">
        <f>INT(E6)</f>
        <v>45</v>
      </c>
      <c r="G6" s="16">
        <f>(E6-F6)*60</f>
        <v>0</v>
      </c>
      <c r="H6" s="16">
        <f>INT(G6)</f>
        <v>0</v>
      </c>
      <c r="I6" s="34">
        <f>(G6-H6)*60</f>
        <v>0</v>
      </c>
      <c r="J6" s="35" t="str">
        <f>IF((C7-C5)&gt;0,"E","W")</f>
        <v>W</v>
      </c>
      <c r="K6" s="36">
        <f>IF(AND(D6="N",J6="E"),E6,IF(AND(D6="S",J6="E"),180-E6,IF(AND(D6="S",J6="W"),180+E6,IF(AND(D6="N",J6="W"),360-E6))))</f>
        <v>315</v>
      </c>
      <c r="L6" s="16">
        <f>INT(K6)</f>
        <v>315</v>
      </c>
      <c r="M6" s="16">
        <f>(K6-L6)*60</f>
        <v>0</v>
      </c>
      <c r="N6" s="16">
        <f>INT(M6)</f>
        <v>0</v>
      </c>
      <c r="O6" s="37">
        <f>(M6-N6)*60</f>
        <v>0</v>
      </c>
      <c r="P6" s="38">
        <f>SQRT((C7-C5)^2+(B7-B5)^2)</f>
        <v>141.42135623731</v>
      </c>
      <c r="R6" s="45" t="s">
        <v>28</v>
      </c>
      <c r="S6" s="46"/>
      <c r="T6" s="47"/>
      <c r="U6" s="47"/>
      <c r="V6" s="47"/>
      <c r="W6" s="47"/>
      <c r="X6" s="47"/>
      <c r="Y6" s="47"/>
      <c r="Z6" s="47"/>
      <c r="AA6" s="46"/>
      <c r="AB6" s="46"/>
      <c r="AC6" s="46" t="s">
        <v>30</v>
      </c>
      <c r="AD6" s="57"/>
      <c r="AE6" s="46"/>
      <c r="AF6" s="57"/>
      <c r="AG6" s="61"/>
      <c r="AH6" s="57"/>
      <c r="AI6" s="74"/>
      <c r="AJ6" s="57"/>
      <c r="AK6" s="61"/>
      <c r="AL6" s="60">
        <f>B5</f>
        <v>2000010</v>
      </c>
      <c r="AM6" s="60">
        <f>C5</f>
        <v>5000010</v>
      </c>
      <c r="AN6" s="75" t="s">
        <v>30</v>
      </c>
      <c r="AO6" s="93">
        <v>3</v>
      </c>
      <c r="AP6" s="95">
        <f>AL9</f>
        <v>2000039.81840949</v>
      </c>
      <c r="AQ6" s="95">
        <f>AM9</f>
        <v>5000017.11337228</v>
      </c>
      <c r="AR6" s="21"/>
      <c r="AS6" s="96">
        <f>AP6*AQ7</f>
        <v>10000268431060.8</v>
      </c>
      <c r="AT6" s="97">
        <f t="shared" ref="AT6:AT8" si="0">AP7*AQ6</f>
        <v>10000207500877.3</v>
      </c>
    </row>
    <row r="7" ht="15.15" spans="1:46">
      <c r="A7" s="17" t="s">
        <v>29</v>
      </c>
      <c r="B7" s="18">
        <v>2000110</v>
      </c>
      <c r="C7" s="19">
        <v>4999910</v>
      </c>
      <c r="R7" s="48"/>
      <c r="S7" s="46">
        <v>1</v>
      </c>
      <c r="T7" s="46">
        <v>90</v>
      </c>
      <c r="U7" s="46">
        <v>0</v>
      </c>
      <c r="V7" s="46">
        <v>15</v>
      </c>
      <c r="W7" s="46">
        <v>325</v>
      </c>
      <c r="X7" s="46">
        <v>10</v>
      </c>
      <c r="Y7" s="46">
        <v>47</v>
      </c>
      <c r="Z7" s="55">
        <f>T7+(U7/60)+(V7/3600)</f>
        <v>90.0041666666667</v>
      </c>
      <c r="AA7" s="55">
        <f>W7+(X7/60)+(Y7/3600)</f>
        <v>325.179722222222</v>
      </c>
      <c r="AB7" s="59">
        <v>28.496</v>
      </c>
      <c r="AC7" s="46" t="s">
        <v>33</v>
      </c>
      <c r="AD7" s="60">
        <f>IF(($AD$5+AA7)&gt;360,($AD$5+AA7)-360,($AD$5+AA7))</f>
        <v>280.179722222222</v>
      </c>
      <c r="AE7" s="60">
        <f>SIN(RADIANS(Z7))*AB7</f>
        <v>28.4959999246495</v>
      </c>
      <c r="AF7" s="61">
        <f t="shared" ref="AF7:AF16" si="1">INT(AD7)</f>
        <v>280</v>
      </c>
      <c r="AG7" s="61">
        <f t="shared" ref="AG7:AG16" si="2">(AD7-AF7)*60</f>
        <v>10.7833333333156</v>
      </c>
      <c r="AH7" s="61">
        <f t="shared" ref="AH7:AH16" si="3">INT(AG7)</f>
        <v>10</v>
      </c>
      <c r="AI7" s="76">
        <f t="shared" ref="AI7:AI16" si="4">(AG7-AH7)*60</f>
        <v>46.9999999989341</v>
      </c>
      <c r="AJ7" s="60">
        <f>COS(RADIANS(AD7))*(AE7)</f>
        <v>5.0362806874209</v>
      </c>
      <c r="AK7" s="60">
        <f>SIN(RADIANS(AD7))*AE7</f>
        <v>-28.047422137215</v>
      </c>
      <c r="AL7" s="12">
        <f>$AL$6+AJ7</f>
        <v>2000015.03628069</v>
      </c>
      <c r="AM7" s="13">
        <f>$AM$6+AK7</f>
        <v>4999981.95257786</v>
      </c>
      <c r="AN7" s="75" t="s">
        <v>33</v>
      </c>
      <c r="AO7" s="98">
        <v>4</v>
      </c>
      <c r="AP7" s="95">
        <f>AL10</f>
        <v>2000034.65470795</v>
      </c>
      <c r="AQ7" s="95">
        <f>AM10</f>
        <v>5000034.66881645</v>
      </c>
      <c r="AR7" s="23"/>
      <c r="AS7" s="96">
        <f t="shared" ref="AS7:AS8" si="5">AP7*AQ8</f>
        <v>10000101819988.6</v>
      </c>
      <c r="AT7" s="97">
        <f t="shared" si="0"/>
        <v>10000061329388.7</v>
      </c>
    </row>
    <row r="8" spans="18:46">
      <c r="R8" s="48"/>
      <c r="S8" s="46">
        <v>2</v>
      </c>
      <c r="T8" s="46">
        <v>90</v>
      </c>
      <c r="U8" s="46">
        <v>12</v>
      </c>
      <c r="V8" s="46">
        <v>30</v>
      </c>
      <c r="W8" s="46">
        <v>1</v>
      </c>
      <c r="X8" s="46">
        <v>12</v>
      </c>
      <c r="Y8" s="46">
        <v>36</v>
      </c>
      <c r="Z8" s="55">
        <f t="shared" ref="Z8:Z16" si="6">T8+(U8/60)+(V8/3600)</f>
        <v>90.2083333333333</v>
      </c>
      <c r="AA8" s="55">
        <f t="shared" ref="AA8:AA16" si="7">W8+(X8/60)+(Y8/3600)</f>
        <v>1.21</v>
      </c>
      <c r="AB8" s="62">
        <v>31.763</v>
      </c>
      <c r="AC8" s="46" t="s">
        <v>34</v>
      </c>
      <c r="AD8" s="60">
        <f t="shared" ref="AD8:AD16" si="8">IF(($AD$5+AA8)&gt;360,($AD$5+AA8)-360,($AD$5+AA8))</f>
        <v>316.21</v>
      </c>
      <c r="AE8" s="60">
        <f t="shared" ref="AE8:AE16" si="9">SIN(RADIANS(Z8))*AB8</f>
        <v>31.7627900270737</v>
      </c>
      <c r="AF8" s="61">
        <f t="shared" si="1"/>
        <v>316</v>
      </c>
      <c r="AG8" s="61">
        <f t="shared" si="2"/>
        <v>12.5999999999988</v>
      </c>
      <c r="AH8" s="61">
        <f t="shared" si="3"/>
        <v>12</v>
      </c>
      <c r="AI8" s="76">
        <f t="shared" si="4"/>
        <v>35.9999999999263</v>
      </c>
      <c r="AJ8" s="60">
        <f t="shared" ref="AJ8:AJ16" si="10">COS(RADIANS(AD8))*(AE8)</f>
        <v>22.9289552271362</v>
      </c>
      <c r="AK8" s="60">
        <f t="shared" ref="AK8:AK16" si="11">SIN(RADIANS(AD8))*AE8</f>
        <v>-21.9803967774915</v>
      </c>
      <c r="AL8" s="12">
        <f t="shared" ref="AL8:AL16" si="12">$AL$6+AJ8</f>
        <v>2000032.92895523</v>
      </c>
      <c r="AM8" s="13">
        <f t="shared" ref="AM8:AM16" si="13">$AM$6+AK8</f>
        <v>4999988.01960322</v>
      </c>
      <c r="AN8" s="75" t="s">
        <v>34</v>
      </c>
      <c r="AO8" s="98">
        <v>9</v>
      </c>
      <c r="AP8" s="95">
        <f>AL15</f>
        <v>1999998.39836227</v>
      </c>
      <c r="AQ8" s="95">
        <f>AM15</f>
        <v>4999964.27384348</v>
      </c>
      <c r="AR8" s="23"/>
      <c r="AS8" s="96">
        <f t="shared" si="5"/>
        <v>10000026218528.5</v>
      </c>
      <c r="AT8" s="97">
        <f t="shared" si="0"/>
        <v>10000127638311.8</v>
      </c>
    </row>
    <row r="9" spans="2:46">
      <c r="B9" s="20" t="s">
        <v>35</v>
      </c>
      <c r="R9" s="48"/>
      <c r="S9" s="46">
        <v>3</v>
      </c>
      <c r="T9" s="46">
        <v>90</v>
      </c>
      <c r="U9" s="46">
        <v>25</v>
      </c>
      <c r="V9" s="46">
        <v>45</v>
      </c>
      <c r="W9" s="46">
        <v>58</v>
      </c>
      <c r="X9" s="46">
        <v>25</v>
      </c>
      <c r="Y9" s="46">
        <v>3</v>
      </c>
      <c r="Z9" s="55">
        <f t="shared" si="6"/>
        <v>90.4291666666667</v>
      </c>
      <c r="AA9" s="55">
        <f t="shared" si="7"/>
        <v>58.4175</v>
      </c>
      <c r="AB9" s="62">
        <v>30.656</v>
      </c>
      <c r="AC9" s="46" t="s">
        <v>36</v>
      </c>
      <c r="AD9" s="63">
        <f t="shared" si="8"/>
        <v>13.4175</v>
      </c>
      <c r="AE9" s="60">
        <f t="shared" si="9"/>
        <v>30.6551400164137</v>
      </c>
      <c r="AF9" s="46">
        <f t="shared" si="1"/>
        <v>13</v>
      </c>
      <c r="AG9" s="46">
        <f t="shared" si="2"/>
        <v>25.0500000000011</v>
      </c>
      <c r="AH9" s="46">
        <f t="shared" si="3"/>
        <v>25</v>
      </c>
      <c r="AI9" s="77">
        <f t="shared" si="4"/>
        <v>3.00000000006548</v>
      </c>
      <c r="AJ9" s="60">
        <f t="shared" si="10"/>
        <v>29.8184094860736</v>
      </c>
      <c r="AK9" s="60">
        <f t="shared" si="11"/>
        <v>7.11337227668882</v>
      </c>
      <c r="AL9" s="59">
        <f t="shared" si="12"/>
        <v>2000039.81840949</v>
      </c>
      <c r="AM9" s="78">
        <f t="shared" si="13"/>
        <v>5000017.11337228</v>
      </c>
      <c r="AN9" s="75" t="s">
        <v>36</v>
      </c>
      <c r="AO9" s="98">
        <f>AO6</f>
        <v>3</v>
      </c>
      <c r="AP9" s="95">
        <f>AP6</f>
        <v>2000039.81840949</v>
      </c>
      <c r="AQ9" s="95">
        <f t="shared" ref="AQ9" si="14">AQ6</f>
        <v>5000017.11337228</v>
      </c>
      <c r="AR9" s="21"/>
      <c r="AS9" s="99"/>
      <c r="AT9" s="100"/>
    </row>
    <row r="10" spans="1:46">
      <c r="A10" s="21"/>
      <c r="B10" s="22" t="s">
        <v>37</v>
      </c>
      <c r="C10" s="23"/>
      <c r="R10" s="48"/>
      <c r="S10" s="46">
        <v>4</v>
      </c>
      <c r="T10" s="46">
        <v>90</v>
      </c>
      <c r="U10" s="46">
        <v>0</v>
      </c>
      <c r="V10" s="46">
        <v>0</v>
      </c>
      <c r="W10" s="46">
        <v>90</v>
      </c>
      <c r="X10" s="46">
        <v>0</v>
      </c>
      <c r="Y10" s="46">
        <v>59</v>
      </c>
      <c r="Z10" s="55">
        <f t="shared" si="6"/>
        <v>90</v>
      </c>
      <c r="AA10" s="55">
        <f t="shared" si="7"/>
        <v>90.0163888888889</v>
      </c>
      <c r="AB10" s="62">
        <v>34.877</v>
      </c>
      <c r="AC10" s="46" t="s">
        <v>36</v>
      </c>
      <c r="AD10" s="63">
        <f t="shared" si="8"/>
        <v>45.0163888888889</v>
      </c>
      <c r="AE10" s="60">
        <f t="shared" si="9"/>
        <v>34.877</v>
      </c>
      <c r="AF10" s="46">
        <f t="shared" si="1"/>
        <v>45</v>
      </c>
      <c r="AG10" s="46">
        <f t="shared" si="2"/>
        <v>0.983333333334713</v>
      </c>
      <c r="AH10" s="46">
        <f t="shared" si="3"/>
        <v>0</v>
      </c>
      <c r="AI10" s="77">
        <f t="shared" si="4"/>
        <v>59.0000000000828</v>
      </c>
      <c r="AJ10" s="60">
        <f t="shared" si="10"/>
        <v>24.65470794612</v>
      </c>
      <c r="AK10" s="60">
        <f t="shared" si="11"/>
        <v>24.6688164509675</v>
      </c>
      <c r="AL10" s="59">
        <f t="shared" si="12"/>
        <v>2000034.65470795</v>
      </c>
      <c r="AM10" s="78">
        <f t="shared" si="13"/>
        <v>5000034.66881645</v>
      </c>
      <c r="AN10" s="75" t="s">
        <v>36</v>
      </c>
      <c r="AO10" s="101"/>
      <c r="AP10" s="102"/>
      <c r="AQ10" s="23"/>
      <c r="AR10" s="102"/>
      <c r="AS10" s="103">
        <f>SUM(AS6:AS9)</f>
        <v>30000396469577.9</v>
      </c>
      <c r="AT10" s="104">
        <f>SUM(AT6:AT9)</f>
        <v>30000396468577.9</v>
      </c>
    </row>
    <row r="11" spans="1:46">
      <c r="A11" s="24"/>
      <c r="B11" s="24"/>
      <c r="C11" s="24"/>
      <c r="R11" s="48"/>
      <c r="S11" s="46">
        <v>5</v>
      </c>
      <c r="T11" s="46">
        <v>89</v>
      </c>
      <c r="U11" s="46">
        <v>42</v>
      </c>
      <c r="V11" s="46">
        <v>12</v>
      </c>
      <c r="W11" s="46">
        <v>114</v>
      </c>
      <c r="X11" s="46">
        <v>42</v>
      </c>
      <c r="Y11" s="46">
        <v>19</v>
      </c>
      <c r="Z11" s="55">
        <f t="shared" si="6"/>
        <v>89.7033333333333</v>
      </c>
      <c r="AA11" s="55">
        <f t="shared" si="7"/>
        <v>114.705277777778</v>
      </c>
      <c r="AB11" s="62">
        <v>19.303</v>
      </c>
      <c r="AC11" s="46" t="s">
        <v>38</v>
      </c>
      <c r="AD11" s="60">
        <f t="shared" si="8"/>
        <v>69.705277777778</v>
      </c>
      <c r="AE11" s="60">
        <f t="shared" si="9"/>
        <v>19.3027412465889</v>
      </c>
      <c r="AF11" s="46">
        <f t="shared" si="1"/>
        <v>69</v>
      </c>
      <c r="AG11" s="46">
        <f t="shared" si="2"/>
        <v>42.3166666666805</v>
      </c>
      <c r="AH11" s="46">
        <f t="shared" si="3"/>
        <v>42</v>
      </c>
      <c r="AI11" s="77">
        <f t="shared" si="4"/>
        <v>19.0000000008285</v>
      </c>
      <c r="AJ11" s="60">
        <f t="shared" si="10"/>
        <v>6.69514145631516</v>
      </c>
      <c r="AK11" s="60">
        <f t="shared" si="11"/>
        <v>18.1044442199338</v>
      </c>
      <c r="AL11" s="59">
        <f t="shared" si="12"/>
        <v>2000016.69514146</v>
      </c>
      <c r="AM11" s="78">
        <f t="shared" si="13"/>
        <v>5000028.10444422</v>
      </c>
      <c r="AN11" s="75" t="s">
        <v>38</v>
      </c>
      <c r="AO11" s="101"/>
      <c r="AP11" s="102"/>
      <c r="AQ11" s="23"/>
      <c r="AR11" s="23"/>
      <c r="AS11" s="23"/>
      <c r="AT11" s="94"/>
    </row>
    <row r="12" spans="1:46">
      <c r="A12" s="24"/>
      <c r="B12" s="24"/>
      <c r="C12" s="24"/>
      <c r="R12" s="48"/>
      <c r="S12" s="46">
        <v>6</v>
      </c>
      <c r="T12" s="46">
        <v>89</v>
      </c>
      <c r="U12" s="46">
        <v>50</v>
      </c>
      <c r="V12" s="46">
        <v>24</v>
      </c>
      <c r="W12" s="46">
        <v>180</v>
      </c>
      <c r="X12" s="46">
        <v>50</v>
      </c>
      <c r="Y12" s="46">
        <v>33</v>
      </c>
      <c r="Z12" s="55">
        <f t="shared" si="6"/>
        <v>89.84</v>
      </c>
      <c r="AA12" s="55">
        <f t="shared" si="7"/>
        <v>180.8425</v>
      </c>
      <c r="AB12" s="62">
        <v>25.129</v>
      </c>
      <c r="AC12" s="46" t="s">
        <v>39</v>
      </c>
      <c r="AD12" s="60">
        <f t="shared" si="8"/>
        <v>135.8425</v>
      </c>
      <c r="AE12" s="60">
        <f t="shared" si="9"/>
        <v>25.1289020195051</v>
      </c>
      <c r="AF12" s="46">
        <f t="shared" si="1"/>
        <v>135</v>
      </c>
      <c r="AG12" s="46">
        <f t="shared" si="2"/>
        <v>50.5499999999984</v>
      </c>
      <c r="AH12" s="46">
        <f t="shared" si="3"/>
        <v>50</v>
      </c>
      <c r="AI12" s="77">
        <f t="shared" si="4"/>
        <v>32.9999999999018</v>
      </c>
      <c r="AJ12" s="60">
        <f t="shared" si="10"/>
        <v>-18.0281664341585</v>
      </c>
      <c r="AK12" s="60">
        <f t="shared" si="11"/>
        <v>17.5056257165566</v>
      </c>
      <c r="AL12" s="59">
        <f t="shared" si="12"/>
        <v>1999991.97183357</v>
      </c>
      <c r="AM12" s="78">
        <f t="shared" si="13"/>
        <v>5000027.50562572</v>
      </c>
      <c r="AN12" s="75" t="s">
        <v>39</v>
      </c>
      <c r="AO12" s="101"/>
      <c r="AP12" s="102"/>
      <c r="AQ12" s="105"/>
      <c r="AR12" s="23"/>
      <c r="AS12" s="103">
        <f>ABS(((AS10-AT10))/2)</f>
        <v>499.998046875</v>
      </c>
      <c r="AT12" s="106" t="s">
        <v>40</v>
      </c>
    </row>
    <row r="13" spans="1:46">
      <c r="A13" s="24"/>
      <c r="B13" s="25"/>
      <c r="C13" s="25"/>
      <c r="R13" s="48"/>
      <c r="S13" s="46">
        <v>7</v>
      </c>
      <c r="T13" s="46">
        <v>89</v>
      </c>
      <c r="U13" s="46">
        <v>35</v>
      </c>
      <c r="V13" s="46">
        <v>36</v>
      </c>
      <c r="W13" s="46">
        <v>222</v>
      </c>
      <c r="X13" s="46">
        <v>35</v>
      </c>
      <c r="Y13" s="46">
        <v>27</v>
      </c>
      <c r="Z13" s="55">
        <f t="shared" si="6"/>
        <v>89.5933333333333</v>
      </c>
      <c r="AA13" s="55">
        <f t="shared" si="7"/>
        <v>222.590833333333</v>
      </c>
      <c r="AB13" s="62">
        <v>37.795</v>
      </c>
      <c r="AC13" s="46" t="s">
        <v>41</v>
      </c>
      <c r="AD13" s="60">
        <f t="shared" si="8"/>
        <v>177.590833333333</v>
      </c>
      <c r="AE13" s="60">
        <f t="shared" si="9"/>
        <v>37.794048005547</v>
      </c>
      <c r="AF13" s="46">
        <f t="shared" si="1"/>
        <v>177</v>
      </c>
      <c r="AG13" s="46">
        <f t="shared" si="2"/>
        <v>35.449999999978</v>
      </c>
      <c r="AH13" s="46">
        <f t="shared" si="3"/>
        <v>35</v>
      </c>
      <c r="AI13" s="77">
        <f t="shared" si="4"/>
        <v>26.9999999986794</v>
      </c>
      <c r="AJ13" s="60">
        <f t="shared" si="10"/>
        <v>-37.7606425150276</v>
      </c>
      <c r="AK13" s="60">
        <f t="shared" si="11"/>
        <v>1.58869175672443</v>
      </c>
      <c r="AL13" s="59">
        <f t="shared" si="12"/>
        <v>1999972.23935748</v>
      </c>
      <c r="AM13" s="78">
        <f t="shared" si="13"/>
        <v>5000011.58869176</v>
      </c>
      <c r="AN13" s="75" t="s">
        <v>41</v>
      </c>
      <c r="AO13" s="101"/>
      <c r="AP13" s="102"/>
      <c r="AQ13" s="23"/>
      <c r="AR13" s="23"/>
      <c r="AS13" s="23"/>
      <c r="AT13" s="94"/>
    </row>
    <row r="14" ht="15.15" spans="1:46">
      <c r="A14" s="24"/>
      <c r="B14" s="25"/>
      <c r="C14" s="25"/>
      <c r="R14" s="48"/>
      <c r="S14" s="46">
        <v>8</v>
      </c>
      <c r="T14" s="46">
        <v>89</v>
      </c>
      <c r="U14" s="46">
        <v>7</v>
      </c>
      <c r="V14" s="46">
        <v>48</v>
      </c>
      <c r="W14" s="46">
        <v>270</v>
      </c>
      <c r="X14" s="46">
        <v>7</v>
      </c>
      <c r="Y14" s="46">
        <v>5</v>
      </c>
      <c r="Z14" s="55">
        <f t="shared" si="6"/>
        <v>89.13</v>
      </c>
      <c r="AA14" s="55">
        <f t="shared" si="7"/>
        <v>270.118055555556</v>
      </c>
      <c r="AB14" s="62">
        <v>37.112</v>
      </c>
      <c r="AC14" s="46" t="s">
        <v>34</v>
      </c>
      <c r="AD14" s="60">
        <f t="shared" si="8"/>
        <v>225.118055555556</v>
      </c>
      <c r="AE14" s="60">
        <f t="shared" si="9"/>
        <v>37.1077217194538</v>
      </c>
      <c r="AF14" s="46">
        <f t="shared" si="1"/>
        <v>225</v>
      </c>
      <c r="AG14" s="46">
        <f t="shared" si="2"/>
        <v>7.08333333335986</v>
      </c>
      <c r="AH14" s="46">
        <f t="shared" si="3"/>
        <v>7</v>
      </c>
      <c r="AI14" s="77">
        <f t="shared" si="4"/>
        <v>5.00000000159162</v>
      </c>
      <c r="AJ14" s="60">
        <f t="shared" si="10"/>
        <v>-26.1850013896096</v>
      </c>
      <c r="AK14" s="60">
        <f t="shared" si="11"/>
        <v>-26.293130536978</v>
      </c>
      <c r="AL14" s="59">
        <f t="shared" si="12"/>
        <v>1999983.81499861</v>
      </c>
      <c r="AM14" s="78">
        <f t="shared" si="13"/>
        <v>4999983.70686946</v>
      </c>
      <c r="AN14" s="75" t="s">
        <v>34</v>
      </c>
      <c r="AO14" s="107"/>
      <c r="AP14" s="108"/>
      <c r="AQ14" s="109"/>
      <c r="AR14" s="109"/>
      <c r="AS14" s="109"/>
      <c r="AT14" s="110"/>
    </row>
    <row r="15" spans="1:46">
      <c r="A15" s="24"/>
      <c r="B15" s="25"/>
      <c r="C15" s="25"/>
      <c r="D15" s="23"/>
      <c r="E15" s="23"/>
      <c r="R15" s="48"/>
      <c r="S15" s="46">
        <v>9</v>
      </c>
      <c r="T15" s="46">
        <v>91</v>
      </c>
      <c r="U15" s="46">
        <v>45</v>
      </c>
      <c r="V15" s="46">
        <v>0</v>
      </c>
      <c r="W15" s="46">
        <v>300</v>
      </c>
      <c r="X15" s="46">
        <v>45</v>
      </c>
      <c r="Y15" s="46">
        <v>48</v>
      </c>
      <c r="Z15" s="55">
        <f t="shared" si="6"/>
        <v>91.75</v>
      </c>
      <c r="AA15" s="55">
        <f t="shared" si="7"/>
        <v>300.763333333333</v>
      </c>
      <c r="AB15" s="62">
        <v>47.197</v>
      </c>
      <c r="AC15" s="46" t="s">
        <v>36</v>
      </c>
      <c r="AD15" s="63">
        <f t="shared" si="8"/>
        <v>255.763333333333</v>
      </c>
      <c r="AE15" s="60">
        <f t="shared" si="9"/>
        <v>47.1749868867203</v>
      </c>
      <c r="AF15" s="46">
        <f t="shared" si="1"/>
        <v>255</v>
      </c>
      <c r="AG15" s="46">
        <f t="shared" si="2"/>
        <v>45.7999999999788</v>
      </c>
      <c r="AH15" s="46">
        <f t="shared" si="3"/>
        <v>45</v>
      </c>
      <c r="AI15" s="77">
        <f t="shared" si="4"/>
        <v>47.9999999987285</v>
      </c>
      <c r="AJ15" s="60">
        <f t="shared" si="10"/>
        <v>-11.601637725194</v>
      </c>
      <c r="AK15" s="60">
        <f t="shared" si="11"/>
        <v>-45.7261565174199</v>
      </c>
      <c r="AL15" s="59">
        <f t="shared" si="12"/>
        <v>1999998.39836227</v>
      </c>
      <c r="AM15" s="78">
        <f t="shared" si="13"/>
        <v>4999964.27384348</v>
      </c>
      <c r="AN15" s="79" t="s">
        <v>36</v>
      </c>
      <c r="AO15" s="111"/>
      <c r="AP15" s="102"/>
      <c r="AQ15" s="23"/>
      <c r="AR15" s="23"/>
      <c r="AS15" s="23"/>
      <c r="AT15" s="23"/>
    </row>
    <row r="16" ht="15.75" customHeight="1" spans="1:46">
      <c r="A16" s="23"/>
      <c r="B16" s="23"/>
      <c r="C16" s="23"/>
      <c r="D16" s="23"/>
      <c r="E16" s="23"/>
      <c r="R16" s="48"/>
      <c r="S16" s="46">
        <v>10</v>
      </c>
      <c r="T16" s="46">
        <v>91</v>
      </c>
      <c r="U16" s="46">
        <v>59</v>
      </c>
      <c r="V16" s="46">
        <v>30</v>
      </c>
      <c r="W16" s="46">
        <v>359</v>
      </c>
      <c r="X16" s="46">
        <v>59</v>
      </c>
      <c r="Y16" s="46">
        <v>59</v>
      </c>
      <c r="Z16" s="55">
        <f t="shared" si="6"/>
        <v>91.9916666666667</v>
      </c>
      <c r="AA16" s="55">
        <f t="shared" si="7"/>
        <v>359.999722222222</v>
      </c>
      <c r="AB16" s="62">
        <v>27.234</v>
      </c>
      <c r="AC16" s="46" t="s">
        <v>42</v>
      </c>
      <c r="AD16" s="60">
        <f t="shared" si="8"/>
        <v>314.999722222222</v>
      </c>
      <c r="AE16" s="60">
        <f t="shared" si="9"/>
        <v>27.217547732929</v>
      </c>
      <c r="AF16" s="61">
        <f t="shared" si="1"/>
        <v>314</v>
      </c>
      <c r="AG16" s="61">
        <f t="shared" si="2"/>
        <v>59.9833333333186</v>
      </c>
      <c r="AH16" s="61">
        <f t="shared" si="3"/>
        <v>59</v>
      </c>
      <c r="AI16" s="76">
        <f t="shared" si="4"/>
        <v>58.9999999991142</v>
      </c>
      <c r="AJ16" s="60">
        <f t="shared" si="10"/>
        <v>19.2456192631488</v>
      </c>
      <c r="AK16" s="60">
        <f t="shared" si="11"/>
        <v>-19.2458058748441</v>
      </c>
      <c r="AL16" s="12">
        <f t="shared" si="12"/>
        <v>2000029.24561926</v>
      </c>
      <c r="AM16" s="13">
        <f t="shared" si="13"/>
        <v>4999990.75419413</v>
      </c>
      <c r="AN16" s="79" t="s">
        <v>42</v>
      </c>
      <c r="AO16" s="111"/>
      <c r="AP16" s="102"/>
      <c r="AQ16" s="23"/>
      <c r="AR16" s="23"/>
      <c r="AS16" s="23"/>
      <c r="AT16" s="23"/>
    </row>
    <row r="17" ht="15" customHeight="1" spans="1:46">
      <c r="A17" s="23"/>
      <c r="B17" s="25"/>
      <c r="C17" s="25"/>
      <c r="D17" s="23"/>
      <c r="E17" s="23"/>
      <c r="R17" s="49"/>
      <c r="S17" s="50"/>
      <c r="T17" s="50"/>
      <c r="U17" s="50"/>
      <c r="V17" s="50"/>
      <c r="W17" s="50"/>
      <c r="X17" s="50"/>
      <c r="Y17" s="50"/>
      <c r="Z17" s="50"/>
      <c r="AA17" s="64"/>
      <c r="AB17" s="65"/>
      <c r="AC17" s="50"/>
      <c r="AD17" s="16"/>
      <c r="AE17" s="65"/>
      <c r="AF17" s="16"/>
      <c r="AG17" s="16"/>
      <c r="AH17" s="16"/>
      <c r="AI17" s="80"/>
      <c r="AJ17" s="81"/>
      <c r="AK17" s="81"/>
      <c r="AL17" s="81"/>
      <c r="AM17" s="82"/>
      <c r="AN17" s="83"/>
      <c r="AO17" s="23"/>
      <c r="AP17" s="23"/>
      <c r="AQ17" s="23"/>
      <c r="AR17" s="23"/>
      <c r="AS17" s="23"/>
      <c r="AT17" s="23"/>
    </row>
    <row r="18" ht="15" customHeight="1" spans="2:44">
      <c r="B18" s="25"/>
      <c r="C18" s="25"/>
      <c r="D18" s="23"/>
      <c r="E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84" t="s">
        <v>43</v>
      </c>
      <c r="AL18" s="116">
        <f>ABS(((AL9*AM10+AL10*AM15+AL15*AM9)-(AM9*AL10+AM10*AL15+AM15*AL9))/2)</f>
        <v>499.998046875</v>
      </c>
      <c r="AM18" s="86" t="s">
        <v>40</v>
      </c>
      <c r="AN18" s="87"/>
      <c r="AQ18" s="112"/>
      <c r="AR18" s="112"/>
    </row>
    <row r="19" ht="15" customHeight="1" spans="2:46">
      <c r="B19" s="25"/>
      <c r="C19" s="25"/>
      <c r="D19" s="23"/>
      <c r="E19" s="23"/>
      <c r="AM19" s="88"/>
      <c r="AN19" s="88"/>
      <c r="AO19" s="88"/>
      <c r="AP19" s="88"/>
      <c r="AQ19" s="88"/>
      <c r="AR19" s="88"/>
      <c r="AS19" s="88"/>
      <c r="AT19" s="23"/>
    </row>
    <row r="20" ht="15" customHeight="1" spans="39:46">
      <c r="AM20" s="88"/>
      <c r="AN20" s="88"/>
      <c r="AO20" s="88"/>
      <c r="AP20" s="88"/>
      <c r="AQ20" s="88"/>
      <c r="AR20" s="88"/>
      <c r="AS20" s="88"/>
      <c r="AT20" s="23"/>
    </row>
    <row r="21" ht="15" customHeight="1" spans="39:46">
      <c r="AM21" s="23"/>
      <c r="AN21" s="23"/>
      <c r="AO21" s="23"/>
      <c r="AP21" s="23"/>
      <c r="AQ21" s="23"/>
      <c r="AR21" s="23"/>
      <c r="AS21" s="23"/>
      <c r="AT21" s="23"/>
    </row>
    <row r="22" ht="15" customHeight="1" spans="39:46">
      <c r="AM22" s="23"/>
      <c r="AN22" s="89"/>
      <c r="AO22" s="23"/>
      <c r="AP22" s="23"/>
      <c r="AQ22" s="23"/>
      <c r="AR22" s="96"/>
      <c r="AS22" s="96"/>
      <c r="AT22" s="23"/>
    </row>
    <row r="23" ht="15" customHeight="1" spans="5:46">
      <c r="E23" s="1" t="s">
        <v>44</v>
      </c>
      <c r="AM23" s="23"/>
      <c r="AN23" s="89"/>
      <c r="AO23" s="89"/>
      <c r="AP23" s="23"/>
      <c r="AQ23" s="23"/>
      <c r="AR23" s="96"/>
      <c r="AS23" s="96"/>
      <c r="AT23" s="23"/>
    </row>
    <row r="24" ht="15" customHeight="1" spans="39:46">
      <c r="AM24" s="23"/>
      <c r="AN24" s="89"/>
      <c r="AO24" s="89"/>
      <c r="AP24" s="23"/>
      <c r="AQ24" s="23"/>
      <c r="AR24" s="96"/>
      <c r="AS24" s="96"/>
      <c r="AT24" s="23"/>
    </row>
    <row r="25" ht="15" customHeight="1" spans="39:46">
      <c r="AM25" s="23"/>
      <c r="AN25" s="23"/>
      <c r="AO25" s="89"/>
      <c r="AP25" s="23"/>
      <c r="AQ25" s="23"/>
      <c r="AR25" s="103"/>
      <c r="AS25" s="103"/>
      <c r="AT25" s="23"/>
    </row>
    <row r="26" ht="15" customHeight="1" spans="39:46">
      <c r="AM26" s="23"/>
      <c r="AN26" s="23"/>
      <c r="AO26" s="113"/>
      <c r="AP26" s="23"/>
      <c r="AQ26" s="84"/>
      <c r="AR26" s="103"/>
      <c r="AS26" s="103"/>
      <c r="AT26" s="23"/>
    </row>
    <row r="27" ht="15" customHeight="1" spans="39:46">
      <c r="AM27" s="23"/>
      <c r="AN27" s="23"/>
      <c r="AO27" s="23"/>
      <c r="AP27" s="23"/>
      <c r="AQ27" s="23"/>
      <c r="AR27" s="23"/>
      <c r="AS27" s="23"/>
      <c r="AT27" s="23"/>
    </row>
    <row r="28" ht="15" customHeight="1" spans="39:46">
      <c r="AM28" s="23"/>
      <c r="AN28" s="23"/>
      <c r="AO28" s="23"/>
      <c r="AP28" s="23"/>
      <c r="AQ28" s="84"/>
      <c r="AR28" s="103"/>
      <c r="AS28" s="102"/>
      <c r="AT28" s="23"/>
    </row>
    <row r="29" ht="15" customHeight="1" spans="39:46">
      <c r="AM29" s="23"/>
      <c r="AN29" s="23"/>
      <c r="AO29" s="23"/>
      <c r="AP29" s="23"/>
      <c r="AQ29" s="23"/>
      <c r="AR29" s="23"/>
      <c r="AS29" s="23"/>
      <c r="AT29" s="23"/>
    </row>
    <row r="30" ht="15" customHeight="1" spans="39:45">
      <c r="AM30" s="23"/>
      <c r="AN30" s="23"/>
      <c r="AO30" s="23"/>
      <c r="AP30" s="23"/>
      <c r="AQ30" s="23"/>
      <c r="AR30" s="23"/>
      <c r="AS30" s="23"/>
    </row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</sheetData>
  <mergeCells count="26">
    <mergeCell ref="A1:AN1"/>
    <mergeCell ref="AO1:AT1"/>
    <mergeCell ref="A3:C3"/>
    <mergeCell ref="T3:V3"/>
    <mergeCell ref="W3:Y3"/>
    <mergeCell ref="AF3:AI3"/>
    <mergeCell ref="AS4:AT4"/>
    <mergeCell ref="A11:C11"/>
    <mergeCell ref="AQ21:AS21"/>
    <mergeCell ref="P3:P4"/>
    <mergeCell ref="R3:R4"/>
    <mergeCell ref="S3:S4"/>
    <mergeCell ref="Z3:Z4"/>
    <mergeCell ref="AA3:AA4"/>
    <mergeCell ref="AB3:AB4"/>
    <mergeCell ref="AC3:AC4"/>
    <mergeCell ref="AD3:AD4"/>
    <mergeCell ref="AE3:AE4"/>
    <mergeCell ref="AJ3:AJ4"/>
    <mergeCell ref="AK3:AK4"/>
    <mergeCell ref="AL3:AL4"/>
    <mergeCell ref="AM3:AM4"/>
    <mergeCell ref="AN3:AN4"/>
    <mergeCell ref="D3:J4"/>
    <mergeCell ref="K3:O4"/>
    <mergeCell ref="AM19:AS20"/>
  </mergeCells>
  <pageMargins left="0.7" right="0.7" top="0.75" bottom="0.75" header="0.3" footer="0.3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37"/>
  <sheetViews>
    <sheetView zoomScale="90" zoomScaleNormal="90" topLeftCell="D1" workbookViewId="0">
      <selection activeCell="L31" sqref="L31"/>
    </sheetView>
  </sheetViews>
  <sheetFormatPr defaultColWidth="11.4247787610619" defaultRowHeight="14.4"/>
  <cols>
    <col min="1" max="1" width="11.4247787610619" style="1"/>
    <col min="2" max="2" width="18.7079646017699" style="1" customWidth="1"/>
    <col min="3" max="3" width="16.283185840708" style="1" customWidth="1"/>
    <col min="4" max="4" width="2.42477876106195" style="1" customWidth="1"/>
    <col min="5" max="5" width="12.858407079646" style="1" hidden="1" customWidth="1"/>
    <col min="6" max="6" width="3.42477876106195" style="1" customWidth="1"/>
    <col min="7" max="7" width="11.5663716814159" style="1" hidden="1" customWidth="1"/>
    <col min="8" max="8" width="3.42477876106195" style="1" customWidth="1"/>
    <col min="9" max="9" width="6.42477876106195" style="1" customWidth="1"/>
    <col min="10" max="10" width="2.85840707964602" style="1" customWidth="1"/>
    <col min="11" max="11" width="11.5663716814159" style="1" hidden="1" customWidth="1"/>
    <col min="12" max="12" width="4.42477876106195" style="1" customWidth="1"/>
    <col min="13" max="13" width="11.5663716814159" style="1" hidden="1" customWidth="1"/>
    <col min="14" max="14" width="3.42477876106195" style="1" customWidth="1"/>
    <col min="15" max="15" width="6.42477876106195" style="1" customWidth="1"/>
    <col min="16" max="16" width="17.5663716814159" style="1" customWidth="1"/>
    <col min="17" max="17" width="11.4247787610619" style="1"/>
    <col min="18" max="18" width="12" style="1" customWidth="1"/>
    <col min="19" max="19" width="16.7079646017699" style="1" customWidth="1"/>
    <col min="20" max="23" width="4.42477876106195" style="1" customWidth="1"/>
    <col min="24" max="24" width="3.42477876106195" style="1" customWidth="1"/>
    <col min="25" max="25" width="4.70796460176991" style="1" customWidth="1"/>
    <col min="26" max="26" width="12.858407079646" style="1" hidden="1" customWidth="1"/>
    <col min="27" max="27" width="13" style="1" hidden="1" customWidth="1"/>
    <col min="28" max="28" width="12" style="1" customWidth="1"/>
    <col min="29" max="29" width="16.7079646017699" style="1" hidden="1" customWidth="1"/>
    <col min="30" max="30" width="11.4247787610619" style="1" hidden="1" customWidth="1"/>
    <col min="31" max="31" width="13.7079646017699" style="1" customWidth="1"/>
    <col min="32" max="32" width="4.42477876106195" style="1" customWidth="1"/>
    <col min="33" max="33" width="11.4247787610619" style="1" hidden="1" customWidth="1"/>
    <col min="34" max="35" width="3.42477876106195" style="1" customWidth="1"/>
    <col min="36" max="36" width="17.141592920354" style="1" customWidth="1"/>
    <col min="37" max="37" width="15.5663716814159" style="1" customWidth="1"/>
    <col min="38" max="38" width="19.141592920354" style="1" customWidth="1"/>
    <col min="39" max="40" width="17" style="1" customWidth="1"/>
    <col min="41" max="41" width="15.858407079646" style="1" customWidth="1"/>
    <col min="42" max="42" width="16.5663716814159" style="1" customWidth="1"/>
    <col min="43" max="43" width="15.858407079646" style="1" customWidth="1"/>
    <col min="44" max="44" width="19.5663716814159" style="1" customWidth="1"/>
    <col min="45" max="45" width="20.141592920354" style="1" customWidth="1"/>
    <col min="46" max="46" width="20.283185840708" style="1" customWidth="1"/>
    <col min="47" max="16384" width="11.4247787610619" style="1"/>
  </cols>
  <sheetData>
    <row r="1" ht="45.75" customHeight="1" spans="1:46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5"/>
      <c r="AO1" s="118" t="s">
        <v>1</v>
      </c>
      <c r="AP1" s="119"/>
      <c r="AQ1" s="119"/>
      <c r="AR1" s="119"/>
      <c r="AS1" s="119"/>
      <c r="AT1" s="120"/>
    </row>
    <row r="2" ht="15.15" spans="41:46">
      <c r="AO2" s="93"/>
      <c r="AP2" s="23"/>
      <c r="AQ2" s="23"/>
      <c r="AR2" s="23"/>
      <c r="AS2" s="23"/>
      <c r="AT2" s="94"/>
    </row>
    <row r="3" ht="15" customHeight="1" spans="1:46">
      <c r="A3" s="3" t="s">
        <v>45</v>
      </c>
      <c r="B3" s="4"/>
      <c r="C3" s="5"/>
      <c r="D3" s="6" t="s">
        <v>3</v>
      </c>
      <c r="E3" s="6"/>
      <c r="F3" s="6"/>
      <c r="G3" s="6"/>
      <c r="H3" s="6"/>
      <c r="I3" s="6"/>
      <c r="J3" s="26"/>
      <c r="K3" s="27" t="s">
        <v>4</v>
      </c>
      <c r="L3" s="6"/>
      <c r="M3" s="6"/>
      <c r="N3" s="6"/>
      <c r="O3" s="6"/>
      <c r="P3" s="28" t="s">
        <v>5</v>
      </c>
      <c r="R3" s="39" t="s">
        <v>6</v>
      </c>
      <c r="S3" s="39" t="s">
        <v>7</v>
      </c>
      <c r="T3" s="40" t="s">
        <v>8</v>
      </c>
      <c r="U3" s="41"/>
      <c r="V3" s="42"/>
      <c r="W3" s="40" t="s">
        <v>9</v>
      </c>
      <c r="X3" s="41"/>
      <c r="Y3" s="42"/>
      <c r="Z3" s="39" t="s">
        <v>10</v>
      </c>
      <c r="AA3" s="39" t="s">
        <v>10</v>
      </c>
      <c r="AB3" s="39" t="s">
        <v>11</v>
      </c>
      <c r="AC3" s="39" t="s">
        <v>12</v>
      </c>
      <c r="AD3" s="51" t="s">
        <v>13</v>
      </c>
      <c r="AE3" s="39" t="s">
        <v>14</v>
      </c>
      <c r="AF3" s="52" t="s">
        <v>4</v>
      </c>
      <c r="AG3" s="67"/>
      <c r="AH3" s="67"/>
      <c r="AI3" s="68"/>
      <c r="AJ3" s="69" t="s">
        <v>15</v>
      </c>
      <c r="AK3" s="69" t="s">
        <v>16</v>
      </c>
      <c r="AL3" s="69" t="s">
        <v>17</v>
      </c>
      <c r="AM3" s="69" t="s">
        <v>18</v>
      </c>
      <c r="AN3" s="70" t="s">
        <v>12</v>
      </c>
      <c r="AO3" s="93"/>
      <c r="AP3" s="23"/>
      <c r="AQ3" s="23" t="s">
        <v>19</v>
      </c>
      <c r="AR3" s="23"/>
      <c r="AS3" s="23"/>
      <c r="AT3" s="94"/>
    </row>
    <row r="4" ht="15.15" spans="1:46">
      <c r="A4" s="7" t="s">
        <v>20</v>
      </c>
      <c r="B4" s="8" t="s">
        <v>21</v>
      </c>
      <c r="C4" s="9" t="s">
        <v>22</v>
      </c>
      <c r="D4" s="10"/>
      <c r="E4" s="10"/>
      <c r="F4" s="10"/>
      <c r="G4" s="10"/>
      <c r="H4" s="10"/>
      <c r="I4" s="10"/>
      <c r="J4" s="29"/>
      <c r="K4" s="30"/>
      <c r="L4" s="10"/>
      <c r="M4" s="10"/>
      <c r="N4" s="10"/>
      <c r="O4" s="10"/>
      <c r="P4" s="31"/>
      <c r="R4" s="43"/>
      <c r="S4" s="43"/>
      <c r="T4" s="44" t="s">
        <v>23</v>
      </c>
      <c r="U4" s="128" t="s">
        <v>24</v>
      </c>
      <c r="V4" s="128" t="s">
        <v>25</v>
      </c>
      <c r="W4" s="44" t="s">
        <v>23</v>
      </c>
      <c r="X4" s="128" t="s">
        <v>24</v>
      </c>
      <c r="Y4" s="128" t="s">
        <v>25</v>
      </c>
      <c r="Z4" s="43"/>
      <c r="AA4" s="43"/>
      <c r="AB4" s="43"/>
      <c r="AC4" s="43"/>
      <c r="AD4" s="53"/>
      <c r="AE4" s="43"/>
      <c r="AF4" s="54" t="s">
        <v>23</v>
      </c>
      <c r="AG4" s="71"/>
      <c r="AH4" s="129" t="s">
        <v>24</v>
      </c>
      <c r="AI4" s="54" t="s">
        <v>25</v>
      </c>
      <c r="AJ4" s="72"/>
      <c r="AK4" s="72"/>
      <c r="AL4" s="72"/>
      <c r="AM4" s="72"/>
      <c r="AN4" s="73"/>
      <c r="AO4" s="93"/>
      <c r="AP4" s="23"/>
      <c r="AQ4" s="23" t="s">
        <v>26</v>
      </c>
      <c r="AR4" s="23"/>
      <c r="AS4" s="23" t="s">
        <v>27</v>
      </c>
      <c r="AT4" s="94"/>
    </row>
    <row r="5" spans="1:46">
      <c r="A5" s="11" t="s">
        <v>28</v>
      </c>
      <c r="B5" s="12">
        <v>2000010</v>
      </c>
      <c r="C5" s="13">
        <v>5000010</v>
      </c>
      <c r="D5" s="14"/>
      <c r="E5" s="8"/>
      <c r="F5" s="8" t="s">
        <v>23</v>
      </c>
      <c r="G5" s="8"/>
      <c r="H5" s="130" t="s">
        <v>24</v>
      </c>
      <c r="I5" s="8" t="s">
        <v>25</v>
      </c>
      <c r="J5" s="9"/>
      <c r="K5" s="7"/>
      <c r="L5" s="8" t="s">
        <v>23</v>
      </c>
      <c r="M5" s="8"/>
      <c r="N5" s="130" t="s">
        <v>24</v>
      </c>
      <c r="O5" s="32" t="s">
        <v>25</v>
      </c>
      <c r="P5" s="33"/>
      <c r="R5" s="45"/>
      <c r="S5" s="46" t="s">
        <v>29</v>
      </c>
      <c r="T5" s="47">
        <v>90</v>
      </c>
      <c r="U5" s="47">
        <v>0</v>
      </c>
      <c r="V5" s="47">
        <v>0</v>
      </c>
      <c r="W5" s="47">
        <v>0</v>
      </c>
      <c r="X5" s="47">
        <v>0</v>
      </c>
      <c r="Y5" s="47">
        <v>0</v>
      </c>
      <c r="Z5" s="55">
        <f>T5+(U5/60)+(V5/3600)</f>
        <v>90</v>
      </c>
      <c r="AA5" s="55">
        <f>W5+(X5/60)+(Y5/3600)</f>
        <v>0</v>
      </c>
      <c r="AB5" s="56">
        <f>P6</f>
        <v>141.42135623731</v>
      </c>
      <c r="AC5" s="46" t="s">
        <v>30</v>
      </c>
      <c r="AD5" s="57">
        <f>K6</f>
        <v>225</v>
      </c>
      <c r="AE5" s="58"/>
      <c r="AF5" s="57">
        <f>INT(AD5)</f>
        <v>225</v>
      </c>
      <c r="AG5" s="61">
        <f>(AD5-AF5)*60</f>
        <v>0</v>
      </c>
      <c r="AH5" s="57">
        <f>INT(AG5)</f>
        <v>0</v>
      </c>
      <c r="AI5" s="74">
        <f>(AG5-AH5)*60</f>
        <v>0</v>
      </c>
      <c r="AJ5" s="57"/>
      <c r="AK5" s="61"/>
      <c r="AL5" s="60">
        <f>B7</f>
        <v>1999910</v>
      </c>
      <c r="AM5" s="60">
        <f>C7</f>
        <v>4999910</v>
      </c>
      <c r="AN5" s="75" t="s">
        <v>30</v>
      </c>
      <c r="AO5" s="93" t="s">
        <v>20</v>
      </c>
      <c r="AP5" s="23" t="s">
        <v>31</v>
      </c>
      <c r="AQ5" s="23" t="s">
        <v>32</v>
      </c>
      <c r="AR5" s="23"/>
      <c r="AS5" s="23"/>
      <c r="AT5" s="94"/>
    </row>
    <row r="6" ht="15.15" spans="1:46">
      <c r="A6" s="11"/>
      <c r="B6" s="13"/>
      <c r="C6" s="12"/>
      <c r="D6" s="15" t="str">
        <f>IF((B7-B5)&gt;0,"N","S")</f>
        <v>S</v>
      </c>
      <c r="E6" s="16">
        <f>ABS(DEGREES(ATAN((C5-C7)/(B5-B7))))</f>
        <v>45</v>
      </c>
      <c r="F6" s="16">
        <f>INT(E6)</f>
        <v>45</v>
      </c>
      <c r="G6" s="16">
        <f>(E6-F6)*60</f>
        <v>0</v>
      </c>
      <c r="H6" s="16">
        <f>INT(G6)</f>
        <v>0</v>
      </c>
      <c r="I6" s="34">
        <f>(G6-H6)*60</f>
        <v>0</v>
      </c>
      <c r="J6" s="35" t="str">
        <f>IF((C7-C5)&gt;0,"E","W")</f>
        <v>W</v>
      </c>
      <c r="K6" s="36">
        <f>IF(AND(D6="N",J6="E"),E6,IF(AND(D6="S",J6="E"),180-E6,IF(AND(D6="S",J6="W"),180+E6,IF(AND(D6="N",J6="W"),360-E6))))</f>
        <v>225</v>
      </c>
      <c r="L6" s="16">
        <f>INT(K6)</f>
        <v>225</v>
      </c>
      <c r="M6" s="16">
        <f>(K6-L6)*60</f>
        <v>0</v>
      </c>
      <c r="N6" s="16">
        <f>INT(M6)</f>
        <v>0</v>
      </c>
      <c r="O6" s="37">
        <f>(M6-N6)*60</f>
        <v>0</v>
      </c>
      <c r="P6" s="38">
        <f>SQRT((C7-C5)^2+(B7-B5)^2)</f>
        <v>141.42135623731</v>
      </c>
      <c r="R6" s="45" t="s">
        <v>28</v>
      </c>
      <c r="S6" s="46"/>
      <c r="T6" s="47"/>
      <c r="U6" s="47"/>
      <c r="V6" s="47"/>
      <c r="W6" s="47"/>
      <c r="X6" s="47"/>
      <c r="Y6" s="47"/>
      <c r="Z6" s="47"/>
      <c r="AA6" s="46"/>
      <c r="AB6" s="46"/>
      <c r="AC6" s="46" t="s">
        <v>30</v>
      </c>
      <c r="AD6" s="57"/>
      <c r="AE6" s="46"/>
      <c r="AF6" s="57"/>
      <c r="AG6" s="61"/>
      <c r="AH6" s="57"/>
      <c r="AI6" s="74"/>
      <c r="AJ6" s="57"/>
      <c r="AK6" s="61"/>
      <c r="AL6" s="60">
        <f>B5</f>
        <v>2000010</v>
      </c>
      <c r="AM6" s="60">
        <f>C5</f>
        <v>5000010</v>
      </c>
      <c r="AN6" s="75" t="s">
        <v>30</v>
      </c>
      <c r="AO6" s="93">
        <v>3</v>
      </c>
      <c r="AP6" s="95">
        <f>AL9</f>
        <v>2000017.11337228</v>
      </c>
      <c r="AQ6" s="95">
        <f>AM9</f>
        <v>4999980.18159051</v>
      </c>
      <c r="AR6" s="21"/>
      <c r="AS6" s="96">
        <f>AP6*AQ7</f>
        <v>10000056257194.7</v>
      </c>
      <c r="AT6" s="97">
        <f t="shared" ref="AT6:AT8" si="0">AP7*AQ6</f>
        <v>10000133706576.2</v>
      </c>
    </row>
    <row r="7" ht="15.15" spans="1:46">
      <c r="A7" s="17" t="s">
        <v>29</v>
      </c>
      <c r="B7" s="18">
        <v>1999910</v>
      </c>
      <c r="C7" s="19">
        <v>4999910</v>
      </c>
      <c r="R7" s="48"/>
      <c r="S7" s="46">
        <v>1</v>
      </c>
      <c r="T7" s="46">
        <v>90</v>
      </c>
      <c r="U7" s="46">
        <v>0</v>
      </c>
      <c r="V7" s="46">
        <v>15</v>
      </c>
      <c r="W7" s="46">
        <v>325</v>
      </c>
      <c r="X7" s="46">
        <v>10</v>
      </c>
      <c r="Y7" s="46">
        <v>47</v>
      </c>
      <c r="Z7" s="55">
        <f>T7+(U7/60)+(V7/3600)</f>
        <v>90.0041666666667</v>
      </c>
      <c r="AA7" s="55">
        <f>W7+(X7/60)+(Y7/3600)</f>
        <v>325.179722222222</v>
      </c>
      <c r="AB7" s="59">
        <v>28.496</v>
      </c>
      <c r="AC7" s="46" t="s">
        <v>33</v>
      </c>
      <c r="AD7" s="60">
        <f>IF(($AD$5+AA7)&gt;360,($AD$5+AA7)-360,($AD$5+AA7))</f>
        <v>190.179722222222</v>
      </c>
      <c r="AE7" s="60">
        <f>SIN(RADIANS(Z7))*AB7</f>
        <v>28.4959999246495</v>
      </c>
      <c r="AF7" s="61">
        <f t="shared" ref="AF7:AF16" si="1">INT(AD7)</f>
        <v>190</v>
      </c>
      <c r="AG7" s="61">
        <f t="shared" ref="AG7:AG16" si="2">(AD7-AF7)*60</f>
        <v>10.7833333333156</v>
      </c>
      <c r="AH7" s="61">
        <f t="shared" ref="AH7:AH16" si="3">INT(AG7)</f>
        <v>10</v>
      </c>
      <c r="AI7" s="76">
        <f t="shared" ref="AI7:AI16" si="4">(AG7-AH7)*60</f>
        <v>46.9999999989341</v>
      </c>
      <c r="AJ7" s="60">
        <f>COS(RADIANS(AD7))*(AE7)</f>
        <v>-28.047422137215</v>
      </c>
      <c r="AK7" s="60">
        <f>SIN(RADIANS(AD7))*AE7</f>
        <v>-5.03628068742089</v>
      </c>
      <c r="AL7" s="12">
        <f>$AL$6+AJ7</f>
        <v>1999981.95257786</v>
      </c>
      <c r="AM7" s="13">
        <f>$AM$6+AK7</f>
        <v>5000004.96371931</v>
      </c>
      <c r="AN7" s="75" t="s">
        <v>33</v>
      </c>
      <c r="AO7" s="98">
        <v>4</v>
      </c>
      <c r="AP7" s="95">
        <f>AL10</f>
        <v>2000034.66881645</v>
      </c>
      <c r="AQ7" s="95">
        <f>AM10</f>
        <v>4999985.34529205</v>
      </c>
      <c r="AR7" s="23"/>
      <c r="AS7" s="96">
        <f t="shared" ref="AS7:AS8" si="5">AP7*AQ8</f>
        <v>10000216548106.6</v>
      </c>
      <c r="AT7" s="97">
        <f t="shared" si="0"/>
        <v>9999792060325.08</v>
      </c>
    </row>
    <row r="8" spans="18:46">
      <c r="R8" s="48"/>
      <c r="S8" s="46">
        <v>2</v>
      </c>
      <c r="T8" s="46">
        <v>90</v>
      </c>
      <c r="U8" s="46">
        <v>12</v>
      </c>
      <c r="V8" s="46">
        <v>30</v>
      </c>
      <c r="W8" s="46">
        <v>1</v>
      </c>
      <c r="X8" s="46">
        <v>12</v>
      </c>
      <c r="Y8" s="46">
        <v>36</v>
      </c>
      <c r="Z8" s="55">
        <f t="shared" ref="Z8:Z16" si="6">T8+(U8/60)+(V8/3600)</f>
        <v>90.2083333333333</v>
      </c>
      <c r="AA8" s="55">
        <f t="shared" ref="AA8:AA16" si="7">W8+(X8/60)+(Y8/3600)</f>
        <v>1.21</v>
      </c>
      <c r="AB8" s="62">
        <v>31.763</v>
      </c>
      <c r="AC8" s="46" t="s">
        <v>34</v>
      </c>
      <c r="AD8" s="60">
        <f t="shared" ref="AD8:AD16" si="8">IF(($AD$5+AA8)&gt;360,($AD$5+AA8)-360,($AD$5+AA8))</f>
        <v>226.21</v>
      </c>
      <c r="AE8" s="60">
        <f t="shared" ref="AE8:AE16" si="9">SIN(RADIANS(Z8))*AB8</f>
        <v>31.7627900270737</v>
      </c>
      <c r="AF8" s="61">
        <f t="shared" si="1"/>
        <v>226</v>
      </c>
      <c r="AG8" s="61">
        <f t="shared" si="2"/>
        <v>12.6000000000005</v>
      </c>
      <c r="AH8" s="61">
        <f t="shared" si="3"/>
        <v>12</v>
      </c>
      <c r="AI8" s="76">
        <f t="shared" si="4"/>
        <v>36.0000000000286</v>
      </c>
      <c r="AJ8" s="60">
        <f t="shared" ref="AJ8:AJ16" si="10">COS(RADIANS(AD8))*(AE8)</f>
        <v>-21.9803967774914</v>
      </c>
      <c r="AK8" s="60">
        <f t="shared" ref="AK8:AK16" si="11">SIN(RADIANS(AD8))*AE8</f>
        <v>-22.9289552271362</v>
      </c>
      <c r="AL8" s="12">
        <f t="shared" ref="AL8:AL16" si="12">$AL$6+AJ8</f>
        <v>1999988.01960322</v>
      </c>
      <c r="AM8" s="13">
        <f t="shared" ref="AM8:AM16" si="13">$AM$6+AK8</f>
        <v>4999987.07104477</v>
      </c>
      <c r="AN8" s="75" t="s">
        <v>34</v>
      </c>
      <c r="AO8" s="98">
        <v>9</v>
      </c>
      <c r="AP8" s="95">
        <f>AL15</f>
        <v>1999964.27384348</v>
      </c>
      <c r="AQ8" s="95">
        <f>AM15</f>
        <v>5000021.60163772</v>
      </c>
      <c r="AR8" s="23"/>
      <c r="AS8" s="96">
        <f t="shared" si="5"/>
        <v>9999781733106.48</v>
      </c>
      <c r="AT8" s="97">
        <f t="shared" si="0"/>
        <v>10000128770506.5</v>
      </c>
    </row>
    <row r="9" spans="2:46">
      <c r="B9" s="20" t="s">
        <v>35</v>
      </c>
      <c r="R9" s="48"/>
      <c r="S9" s="46">
        <v>3</v>
      </c>
      <c r="T9" s="46">
        <v>90</v>
      </c>
      <c r="U9" s="46">
        <v>25</v>
      </c>
      <c r="V9" s="46">
        <v>45</v>
      </c>
      <c r="W9" s="46">
        <v>58</v>
      </c>
      <c r="X9" s="46">
        <v>25</v>
      </c>
      <c r="Y9" s="46">
        <v>3</v>
      </c>
      <c r="Z9" s="55">
        <f t="shared" si="6"/>
        <v>90.4291666666667</v>
      </c>
      <c r="AA9" s="55">
        <f t="shared" si="7"/>
        <v>58.4175</v>
      </c>
      <c r="AB9" s="62">
        <v>30.656</v>
      </c>
      <c r="AC9" s="46" t="s">
        <v>36</v>
      </c>
      <c r="AD9" s="63">
        <f t="shared" si="8"/>
        <v>283.4175</v>
      </c>
      <c r="AE9" s="60">
        <f t="shared" si="9"/>
        <v>30.6551400164137</v>
      </c>
      <c r="AF9" s="46">
        <f t="shared" si="1"/>
        <v>283</v>
      </c>
      <c r="AG9" s="46">
        <f t="shared" si="2"/>
        <v>25.0500000000011</v>
      </c>
      <c r="AH9" s="46">
        <f t="shared" si="3"/>
        <v>25</v>
      </c>
      <c r="AI9" s="77">
        <f t="shared" si="4"/>
        <v>3.00000000006548</v>
      </c>
      <c r="AJ9" s="60">
        <f t="shared" si="10"/>
        <v>7.11337227668881</v>
      </c>
      <c r="AK9" s="60">
        <f t="shared" si="11"/>
        <v>-29.8184094860736</v>
      </c>
      <c r="AL9" s="59">
        <f t="shared" si="12"/>
        <v>2000017.11337228</v>
      </c>
      <c r="AM9" s="78">
        <f t="shared" si="13"/>
        <v>4999980.18159051</v>
      </c>
      <c r="AN9" s="75" t="s">
        <v>36</v>
      </c>
      <c r="AO9" s="98">
        <f>AO6</f>
        <v>3</v>
      </c>
      <c r="AP9" s="95">
        <f>AP6</f>
        <v>2000017.11337228</v>
      </c>
      <c r="AQ9" s="95">
        <f t="shared" ref="AQ9" si="14">AQ6</f>
        <v>4999980.18159051</v>
      </c>
      <c r="AR9" s="21"/>
      <c r="AS9" s="99"/>
      <c r="AT9" s="100"/>
    </row>
    <row r="10" spans="1:46">
      <c r="A10" s="21"/>
      <c r="B10" s="22" t="s">
        <v>37</v>
      </c>
      <c r="C10" s="23"/>
      <c r="R10" s="48"/>
      <c r="S10" s="46">
        <v>4</v>
      </c>
      <c r="T10" s="46">
        <v>90</v>
      </c>
      <c r="U10" s="46">
        <v>0</v>
      </c>
      <c r="V10" s="46">
        <v>0</v>
      </c>
      <c r="W10" s="46">
        <v>90</v>
      </c>
      <c r="X10" s="46">
        <v>0</v>
      </c>
      <c r="Y10" s="46">
        <v>59</v>
      </c>
      <c r="Z10" s="55">
        <f t="shared" si="6"/>
        <v>90</v>
      </c>
      <c r="AA10" s="55">
        <f t="shared" si="7"/>
        <v>90.0163888888889</v>
      </c>
      <c r="AB10" s="62">
        <v>34.877</v>
      </c>
      <c r="AC10" s="46" t="s">
        <v>36</v>
      </c>
      <c r="AD10" s="63">
        <f t="shared" si="8"/>
        <v>315.016388888889</v>
      </c>
      <c r="AE10" s="60">
        <f t="shared" si="9"/>
        <v>34.877</v>
      </c>
      <c r="AF10" s="46">
        <f t="shared" si="1"/>
        <v>315</v>
      </c>
      <c r="AG10" s="46">
        <f t="shared" si="2"/>
        <v>0.983333333334713</v>
      </c>
      <c r="AH10" s="46">
        <f t="shared" si="3"/>
        <v>0</v>
      </c>
      <c r="AI10" s="77">
        <f t="shared" si="4"/>
        <v>59.0000000000828</v>
      </c>
      <c r="AJ10" s="60">
        <f t="shared" si="10"/>
        <v>24.6688164509675</v>
      </c>
      <c r="AK10" s="60">
        <f t="shared" si="11"/>
        <v>-24.65470794612</v>
      </c>
      <c r="AL10" s="59">
        <f t="shared" si="12"/>
        <v>2000034.66881645</v>
      </c>
      <c r="AM10" s="78">
        <f t="shared" si="13"/>
        <v>4999985.34529205</v>
      </c>
      <c r="AN10" s="75" t="s">
        <v>36</v>
      </c>
      <c r="AO10" s="101"/>
      <c r="AP10" s="102"/>
      <c r="AQ10" s="23"/>
      <c r="AR10" s="102"/>
      <c r="AS10" s="103">
        <f>SUM(AS6:AS9)</f>
        <v>30000054538407.8</v>
      </c>
      <c r="AT10" s="104">
        <f>SUM(AT6:AT9)</f>
        <v>30000054537407.8</v>
      </c>
    </row>
    <row r="11" spans="1:46">
      <c r="A11" s="24"/>
      <c r="B11" s="24"/>
      <c r="C11" s="24"/>
      <c r="R11" s="48"/>
      <c r="S11" s="46">
        <v>5</v>
      </c>
      <c r="T11" s="46">
        <v>89</v>
      </c>
      <c r="U11" s="46">
        <v>42</v>
      </c>
      <c r="V11" s="46">
        <v>12</v>
      </c>
      <c r="W11" s="46">
        <v>114</v>
      </c>
      <c r="X11" s="46">
        <v>42</v>
      </c>
      <c r="Y11" s="46">
        <v>19</v>
      </c>
      <c r="Z11" s="55">
        <f t="shared" si="6"/>
        <v>89.7033333333333</v>
      </c>
      <c r="AA11" s="55">
        <f t="shared" si="7"/>
        <v>114.705277777778</v>
      </c>
      <c r="AB11" s="62">
        <v>19.303</v>
      </c>
      <c r="AC11" s="46" t="s">
        <v>38</v>
      </c>
      <c r="AD11" s="60">
        <f t="shared" si="8"/>
        <v>339.705277777778</v>
      </c>
      <c r="AE11" s="60">
        <f t="shared" si="9"/>
        <v>19.3027412465889</v>
      </c>
      <c r="AF11" s="46">
        <f t="shared" si="1"/>
        <v>339</v>
      </c>
      <c r="AG11" s="46">
        <f t="shared" si="2"/>
        <v>42.3166666666805</v>
      </c>
      <c r="AH11" s="46">
        <f t="shared" si="3"/>
        <v>42</v>
      </c>
      <c r="AI11" s="77">
        <f t="shared" si="4"/>
        <v>19.0000000008285</v>
      </c>
      <c r="AJ11" s="60">
        <f t="shared" si="10"/>
        <v>18.1044442199338</v>
      </c>
      <c r="AK11" s="60">
        <f t="shared" si="11"/>
        <v>-6.69514145631517</v>
      </c>
      <c r="AL11" s="59">
        <f t="shared" si="12"/>
        <v>2000028.10444422</v>
      </c>
      <c r="AM11" s="78">
        <f t="shared" si="13"/>
        <v>5000003.30485854</v>
      </c>
      <c r="AN11" s="75" t="s">
        <v>38</v>
      </c>
      <c r="AO11" s="101"/>
      <c r="AP11" s="102"/>
      <c r="AQ11" s="23"/>
      <c r="AR11" s="23"/>
      <c r="AS11" s="23"/>
      <c r="AT11" s="94"/>
    </row>
    <row r="12" spans="1:46">
      <c r="A12" s="24"/>
      <c r="B12" s="24"/>
      <c r="C12" s="24"/>
      <c r="R12" s="48"/>
      <c r="S12" s="46">
        <v>6</v>
      </c>
      <c r="T12" s="46">
        <v>89</v>
      </c>
      <c r="U12" s="46">
        <v>50</v>
      </c>
      <c r="V12" s="46">
        <v>24</v>
      </c>
      <c r="W12" s="46">
        <v>180</v>
      </c>
      <c r="X12" s="46">
        <v>50</v>
      </c>
      <c r="Y12" s="46">
        <v>33</v>
      </c>
      <c r="Z12" s="55">
        <f t="shared" si="6"/>
        <v>89.84</v>
      </c>
      <c r="AA12" s="55">
        <f t="shared" si="7"/>
        <v>180.8425</v>
      </c>
      <c r="AB12" s="62">
        <v>25.129</v>
      </c>
      <c r="AC12" s="46" t="s">
        <v>39</v>
      </c>
      <c r="AD12" s="60">
        <f t="shared" si="8"/>
        <v>45.8425</v>
      </c>
      <c r="AE12" s="60">
        <f t="shared" si="9"/>
        <v>25.1289020195051</v>
      </c>
      <c r="AF12" s="46">
        <f t="shared" si="1"/>
        <v>45</v>
      </c>
      <c r="AG12" s="46">
        <f t="shared" si="2"/>
        <v>50.5499999999984</v>
      </c>
      <c r="AH12" s="46">
        <f t="shared" si="3"/>
        <v>50</v>
      </c>
      <c r="AI12" s="77">
        <f t="shared" si="4"/>
        <v>32.9999999999018</v>
      </c>
      <c r="AJ12" s="60">
        <f t="shared" si="10"/>
        <v>17.5056257165566</v>
      </c>
      <c r="AK12" s="60">
        <f t="shared" si="11"/>
        <v>18.0281664341585</v>
      </c>
      <c r="AL12" s="59">
        <f t="shared" si="12"/>
        <v>2000027.50562572</v>
      </c>
      <c r="AM12" s="78">
        <f t="shared" si="13"/>
        <v>5000028.02816643</v>
      </c>
      <c r="AN12" s="75" t="s">
        <v>39</v>
      </c>
      <c r="AO12" s="101"/>
      <c r="AP12" s="102"/>
      <c r="AQ12" s="105"/>
      <c r="AR12" s="23"/>
      <c r="AS12" s="103">
        <f>ABS(((AS10-AT10))/2)</f>
        <v>499.998046875</v>
      </c>
      <c r="AT12" s="106" t="s">
        <v>40</v>
      </c>
    </row>
    <row r="13" spans="1:46">
      <c r="A13" s="24"/>
      <c r="B13" s="25"/>
      <c r="C13" s="25"/>
      <c r="R13" s="48"/>
      <c r="S13" s="46">
        <v>7</v>
      </c>
      <c r="T13" s="46">
        <v>89</v>
      </c>
      <c r="U13" s="46">
        <v>35</v>
      </c>
      <c r="V13" s="46">
        <v>36</v>
      </c>
      <c r="W13" s="46">
        <v>222</v>
      </c>
      <c r="X13" s="46">
        <v>35</v>
      </c>
      <c r="Y13" s="46">
        <v>27</v>
      </c>
      <c r="Z13" s="55">
        <f t="shared" si="6"/>
        <v>89.5933333333333</v>
      </c>
      <c r="AA13" s="55">
        <f t="shared" si="7"/>
        <v>222.590833333333</v>
      </c>
      <c r="AB13" s="62">
        <v>37.795</v>
      </c>
      <c r="AC13" s="46" t="s">
        <v>41</v>
      </c>
      <c r="AD13" s="60">
        <f t="shared" si="8"/>
        <v>87.590833333333</v>
      </c>
      <c r="AE13" s="60">
        <f t="shared" si="9"/>
        <v>37.794048005547</v>
      </c>
      <c r="AF13" s="46">
        <f t="shared" si="1"/>
        <v>87</v>
      </c>
      <c r="AG13" s="46">
        <f t="shared" si="2"/>
        <v>35.449999999978</v>
      </c>
      <c r="AH13" s="46">
        <f t="shared" si="3"/>
        <v>35</v>
      </c>
      <c r="AI13" s="77">
        <f t="shared" si="4"/>
        <v>26.9999999986794</v>
      </c>
      <c r="AJ13" s="60">
        <f t="shared" si="10"/>
        <v>1.58869175672444</v>
      </c>
      <c r="AK13" s="60">
        <f t="shared" si="11"/>
        <v>37.7606425150276</v>
      </c>
      <c r="AL13" s="59">
        <f t="shared" si="12"/>
        <v>2000011.58869176</v>
      </c>
      <c r="AM13" s="78">
        <f t="shared" si="13"/>
        <v>5000047.76064251</v>
      </c>
      <c r="AN13" s="75" t="s">
        <v>41</v>
      </c>
      <c r="AO13" s="101"/>
      <c r="AP13" s="102"/>
      <c r="AQ13" s="23"/>
      <c r="AR13" s="23"/>
      <c r="AS13" s="23"/>
      <c r="AT13" s="94"/>
    </row>
    <row r="14" ht="15.15" spans="1:46">
      <c r="A14" s="24"/>
      <c r="B14" s="25"/>
      <c r="C14" s="25"/>
      <c r="R14" s="48"/>
      <c r="S14" s="46">
        <v>8</v>
      </c>
      <c r="T14" s="46">
        <v>89</v>
      </c>
      <c r="U14" s="46">
        <v>7</v>
      </c>
      <c r="V14" s="46">
        <v>48</v>
      </c>
      <c r="W14" s="46">
        <v>270</v>
      </c>
      <c r="X14" s="46">
        <v>7</v>
      </c>
      <c r="Y14" s="46">
        <v>5</v>
      </c>
      <c r="Z14" s="55">
        <f t="shared" si="6"/>
        <v>89.13</v>
      </c>
      <c r="AA14" s="55">
        <f t="shared" si="7"/>
        <v>270.118055555556</v>
      </c>
      <c r="AB14" s="62">
        <v>37.112</v>
      </c>
      <c r="AC14" s="46" t="s">
        <v>34</v>
      </c>
      <c r="AD14" s="60">
        <f t="shared" si="8"/>
        <v>135.118055555556</v>
      </c>
      <c r="AE14" s="60">
        <f t="shared" si="9"/>
        <v>37.1077217194538</v>
      </c>
      <c r="AF14" s="46">
        <f t="shared" si="1"/>
        <v>135</v>
      </c>
      <c r="AG14" s="46">
        <f t="shared" si="2"/>
        <v>7.08333333335986</v>
      </c>
      <c r="AH14" s="46">
        <f t="shared" si="3"/>
        <v>7</v>
      </c>
      <c r="AI14" s="77">
        <f t="shared" si="4"/>
        <v>5.00000000159162</v>
      </c>
      <c r="AJ14" s="60">
        <f t="shared" si="10"/>
        <v>-26.293130536978</v>
      </c>
      <c r="AK14" s="60">
        <f t="shared" si="11"/>
        <v>26.1850013896096</v>
      </c>
      <c r="AL14" s="59">
        <f t="shared" si="12"/>
        <v>1999983.70686946</v>
      </c>
      <c r="AM14" s="78">
        <f t="shared" si="13"/>
        <v>5000036.18500139</v>
      </c>
      <c r="AN14" s="75" t="s">
        <v>34</v>
      </c>
      <c r="AO14" s="107"/>
      <c r="AP14" s="108"/>
      <c r="AQ14" s="109"/>
      <c r="AR14" s="109"/>
      <c r="AS14" s="109"/>
      <c r="AT14" s="110"/>
    </row>
    <row r="15" spans="1:46">
      <c r="A15" s="24"/>
      <c r="B15" s="25"/>
      <c r="C15" s="25"/>
      <c r="D15" s="23"/>
      <c r="E15" s="23"/>
      <c r="R15" s="48"/>
      <c r="S15" s="46">
        <v>9</v>
      </c>
      <c r="T15" s="46">
        <v>91</v>
      </c>
      <c r="U15" s="46">
        <v>45</v>
      </c>
      <c r="V15" s="46">
        <v>0</v>
      </c>
      <c r="W15" s="46">
        <v>300</v>
      </c>
      <c r="X15" s="46">
        <v>45</v>
      </c>
      <c r="Y15" s="46">
        <v>48</v>
      </c>
      <c r="Z15" s="55">
        <f t="shared" si="6"/>
        <v>91.75</v>
      </c>
      <c r="AA15" s="55">
        <f t="shared" si="7"/>
        <v>300.763333333333</v>
      </c>
      <c r="AB15" s="62">
        <v>47.197</v>
      </c>
      <c r="AC15" s="46" t="s">
        <v>36</v>
      </c>
      <c r="AD15" s="63">
        <f t="shared" si="8"/>
        <v>165.763333333333</v>
      </c>
      <c r="AE15" s="60">
        <f t="shared" si="9"/>
        <v>47.1749868867203</v>
      </c>
      <c r="AF15" s="46">
        <f t="shared" si="1"/>
        <v>165</v>
      </c>
      <c r="AG15" s="46">
        <f t="shared" si="2"/>
        <v>45.7999999999788</v>
      </c>
      <c r="AH15" s="46">
        <f t="shared" si="3"/>
        <v>45</v>
      </c>
      <c r="AI15" s="77">
        <f t="shared" si="4"/>
        <v>47.9999999987285</v>
      </c>
      <c r="AJ15" s="60">
        <f t="shared" si="10"/>
        <v>-45.72615651742</v>
      </c>
      <c r="AK15" s="60">
        <f t="shared" si="11"/>
        <v>11.601637725194</v>
      </c>
      <c r="AL15" s="59">
        <f t="shared" si="12"/>
        <v>1999964.27384348</v>
      </c>
      <c r="AM15" s="78">
        <f t="shared" si="13"/>
        <v>5000021.60163772</v>
      </c>
      <c r="AN15" s="79" t="s">
        <v>36</v>
      </c>
      <c r="AO15" s="111"/>
      <c r="AP15" s="102"/>
      <c r="AQ15" s="23"/>
      <c r="AR15" s="23"/>
      <c r="AS15" s="23"/>
      <c r="AT15" s="23"/>
    </row>
    <row r="16" ht="15.75" customHeight="1" spans="1:46">
      <c r="A16" s="23"/>
      <c r="B16" s="23"/>
      <c r="C16" s="23"/>
      <c r="D16" s="23"/>
      <c r="E16" s="23"/>
      <c r="R16" s="48"/>
      <c r="S16" s="46">
        <v>10</v>
      </c>
      <c r="T16" s="46">
        <v>91</v>
      </c>
      <c r="U16" s="46">
        <v>59</v>
      </c>
      <c r="V16" s="46">
        <v>30</v>
      </c>
      <c r="W16" s="46">
        <v>359</v>
      </c>
      <c r="X16" s="46">
        <v>59</v>
      </c>
      <c r="Y16" s="46">
        <v>59</v>
      </c>
      <c r="Z16" s="55">
        <f t="shared" si="6"/>
        <v>91.9916666666667</v>
      </c>
      <c r="AA16" s="55">
        <f t="shared" si="7"/>
        <v>359.999722222222</v>
      </c>
      <c r="AB16" s="62">
        <v>27.234</v>
      </c>
      <c r="AC16" s="46" t="s">
        <v>42</v>
      </c>
      <c r="AD16" s="60">
        <f t="shared" si="8"/>
        <v>224.999722222222</v>
      </c>
      <c r="AE16" s="60">
        <f t="shared" si="9"/>
        <v>27.217547732929</v>
      </c>
      <c r="AF16" s="61">
        <f t="shared" si="1"/>
        <v>224</v>
      </c>
      <c r="AG16" s="61">
        <f t="shared" si="2"/>
        <v>59.9833333333186</v>
      </c>
      <c r="AH16" s="61">
        <f t="shared" si="3"/>
        <v>59</v>
      </c>
      <c r="AI16" s="76">
        <f t="shared" si="4"/>
        <v>58.9999999991142</v>
      </c>
      <c r="AJ16" s="60">
        <f t="shared" si="10"/>
        <v>-19.2458058748441</v>
      </c>
      <c r="AK16" s="60">
        <f t="shared" si="11"/>
        <v>-19.2456192631488</v>
      </c>
      <c r="AL16" s="12">
        <f t="shared" si="12"/>
        <v>1999990.75419413</v>
      </c>
      <c r="AM16" s="13">
        <f t="shared" si="13"/>
        <v>4999990.75438074</v>
      </c>
      <c r="AN16" s="79" t="s">
        <v>42</v>
      </c>
      <c r="AO16" s="111"/>
      <c r="AP16" s="102"/>
      <c r="AQ16" s="23"/>
      <c r="AR16" s="23"/>
      <c r="AS16" s="23"/>
      <c r="AT16" s="23"/>
    </row>
    <row r="17" ht="15" customHeight="1" spans="1:46">
      <c r="A17" s="23"/>
      <c r="B17" s="25"/>
      <c r="C17" s="25"/>
      <c r="D17" s="23"/>
      <c r="E17" s="23"/>
      <c r="R17" s="49"/>
      <c r="S17" s="50"/>
      <c r="T17" s="50"/>
      <c r="U17" s="50"/>
      <c r="V17" s="50"/>
      <c r="W17" s="50"/>
      <c r="X17" s="50"/>
      <c r="Y17" s="50"/>
      <c r="Z17" s="50"/>
      <c r="AA17" s="64"/>
      <c r="AB17" s="65"/>
      <c r="AC17" s="50"/>
      <c r="AD17" s="16"/>
      <c r="AE17" s="65"/>
      <c r="AF17" s="16"/>
      <c r="AG17" s="16"/>
      <c r="AH17" s="16"/>
      <c r="AI17" s="80"/>
      <c r="AJ17" s="81"/>
      <c r="AK17" s="81"/>
      <c r="AL17" s="81"/>
      <c r="AM17" s="82"/>
      <c r="AN17" s="83"/>
      <c r="AO17" s="23"/>
      <c r="AP17" s="23"/>
      <c r="AQ17" s="23"/>
      <c r="AR17" s="23"/>
      <c r="AS17" s="23"/>
      <c r="AT17" s="23"/>
    </row>
    <row r="18" ht="15" customHeight="1" spans="2:44">
      <c r="B18" s="25"/>
      <c r="C18" s="25"/>
      <c r="D18" s="23"/>
      <c r="E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84" t="s">
        <v>43</v>
      </c>
      <c r="AL18" s="116">
        <f>ABS(((AL9*AM10+AL10*AM15+AL15*AM9)-(AM9*AL10+AM10*AL15+AM15*AL9))/2)</f>
        <v>499.998046875</v>
      </c>
      <c r="AM18" s="86" t="s">
        <v>40</v>
      </c>
      <c r="AN18" s="87"/>
      <c r="AQ18" s="112"/>
      <c r="AR18" s="112"/>
    </row>
    <row r="19" ht="15" customHeight="1" spans="2:46">
      <c r="B19" s="25"/>
      <c r="C19" s="25"/>
      <c r="D19" s="23"/>
      <c r="E19" s="23"/>
      <c r="AM19" s="88"/>
      <c r="AN19" s="88"/>
      <c r="AO19" s="88"/>
      <c r="AP19" s="88"/>
      <c r="AQ19" s="88"/>
      <c r="AR19" s="88"/>
      <c r="AS19" s="88"/>
      <c r="AT19" s="23"/>
    </row>
    <row r="20" ht="15" customHeight="1" spans="39:46">
      <c r="AM20" s="88"/>
      <c r="AN20" s="88"/>
      <c r="AO20" s="88"/>
      <c r="AP20" s="88"/>
      <c r="AQ20" s="88"/>
      <c r="AR20" s="88"/>
      <c r="AS20" s="88"/>
      <c r="AT20" s="23"/>
    </row>
    <row r="21" ht="15" customHeight="1" spans="39:46">
      <c r="AM21" s="23"/>
      <c r="AN21" s="23"/>
      <c r="AO21" s="23"/>
      <c r="AP21" s="23"/>
      <c r="AQ21" s="23"/>
      <c r="AR21" s="23"/>
      <c r="AS21" s="23"/>
      <c r="AT21" s="23"/>
    </row>
    <row r="22" ht="15" customHeight="1" spans="39:46">
      <c r="AM22" s="23"/>
      <c r="AN22" s="89"/>
      <c r="AO22" s="23"/>
      <c r="AP22" s="23"/>
      <c r="AQ22" s="23"/>
      <c r="AR22" s="96"/>
      <c r="AS22" s="96"/>
      <c r="AT22" s="23"/>
    </row>
    <row r="23" ht="15" customHeight="1" spans="5:46">
      <c r="E23" s="1" t="s">
        <v>44</v>
      </c>
      <c r="AM23" s="23"/>
      <c r="AN23" s="89"/>
      <c r="AO23" s="89"/>
      <c r="AP23" s="23"/>
      <c r="AQ23" s="23"/>
      <c r="AR23" s="96"/>
      <c r="AS23" s="96"/>
      <c r="AT23" s="23"/>
    </row>
    <row r="24" ht="15" customHeight="1" spans="39:46">
      <c r="AM24" s="23"/>
      <c r="AN24" s="89"/>
      <c r="AO24" s="89"/>
      <c r="AP24" s="23"/>
      <c r="AQ24" s="23"/>
      <c r="AR24" s="96"/>
      <c r="AS24" s="96"/>
      <c r="AT24" s="23"/>
    </row>
    <row r="25" ht="15" customHeight="1" spans="39:46">
      <c r="AM25" s="23"/>
      <c r="AN25" s="23"/>
      <c r="AO25" s="89"/>
      <c r="AP25" s="23"/>
      <c r="AQ25" s="23"/>
      <c r="AR25" s="103"/>
      <c r="AS25" s="103"/>
      <c r="AT25" s="23"/>
    </row>
    <row r="26" ht="15" customHeight="1" spans="39:46">
      <c r="AM26" s="23"/>
      <c r="AN26" s="23"/>
      <c r="AO26" s="113"/>
      <c r="AP26" s="23"/>
      <c r="AQ26" s="84"/>
      <c r="AR26" s="103"/>
      <c r="AS26" s="103"/>
      <c r="AT26" s="23"/>
    </row>
    <row r="27" ht="15" customHeight="1" spans="39:46">
      <c r="AM27" s="23"/>
      <c r="AN27" s="23"/>
      <c r="AO27" s="23"/>
      <c r="AP27" s="23"/>
      <c r="AQ27" s="23"/>
      <c r="AR27" s="23"/>
      <c r="AS27" s="23"/>
      <c r="AT27" s="23"/>
    </row>
    <row r="28" ht="15" customHeight="1" spans="39:46">
      <c r="AM28" s="23"/>
      <c r="AN28" s="23"/>
      <c r="AO28" s="23"/>
      <c r="AP28" s="23"/>
      <c r="AQ28" s="84"/>
      <c r="AR28" s="103"/>
      <c r="AS28" s="102"/>
      <c r="AT28" s="23"/>
    </row>
    <row r="29" ht="15" customHeight="1" spans="39:46">
      <c r="AM29" s="23"/>
      <c r="AN29" s="23"/>
      <c r="AO29" s="23"/>
      <c r="AP29" s="23"/>
      <c r="AQ29" s="23"/>
      <c r="AR29" s="23"/>
      <c r="AS29" s="23"/>
      <c r="AT29" s="23"/>
    </row>
    <row r="30" ht="15" customHeight="1" spans="39:45">
      <c r="AM30" s="23"/>
      <c r="AN30" s="23"/>
      <c r="AO30" s="23"/>
      <c r="AP30" s="23"/>
      <c r="AQ30" s="23"/>
      <c r="AR30" s="23"/>
      <c r="AS30" s="23"/>
    </row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</sheetData>
  <mergeCells count="26">
    <mergeCell ref="A1:AN1"/>
    <mergeCell ref="AO1:AT1"/>
    <mergeCell ref="A3:C3"/>
    <mergeCell ref="T3:V3"/>
    <mergeCell ref="W3:Y3"/>
    <mergeCell ref="AF3:AI3"/>
    <mergeCell ref="AS4:AT4"/>
    <mergeCell ref="A11:C11"/>
    <mergeCell ref="AQ21:AS21"/>
    <mergeCell ref="P3:P4"/>
    <mergeCell ref="R3:R4"/>
    <mergeCell ref="S3:S4"/>
    <mergeCell ref="Z3:Z4"/>
    <mergeCell ref="AA3:AA4"/>
    <mergeCell ref="AB3:AB4"/>
    <mergeCell ref="AC3:AC4"/>
    <mergeCell ref="AD3:AD4"/>
    <mergeCell ref="AE3:AE4"/>
    <mergeCell ref="AJ3:AJ4"/>
    <mergeCell ref="AK3:AK4"/>
    <mergeCell ref="AL3:AL4"/>
    <mergeCell ref="AM3:AM4"/>
    <mergeCell ref="AN3:AN4"/>
    <mergeCell ref="AM19:AS20"/>
    <mergeCell ref="D3:J4"/>
    <mergeCell ref="K3:O4"/>
  </mergeCells>
  <pageMargins left="0.7" right="0.7" top="0.75" bottom="0.75" header="0.3" footer="0.3"/>
  <pageSetup paperSize="1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37"/>
  <sheetViews>
    <sheetView zoomScale="90" zoomScaleNormal="90" topLeftCell="F1" workbookViewId="0">
      <selection activeCell="L31" sqref="L31"/>
    </sheetView>
  </sheetViews>
  <sheetFormatPr defaultColWidth="11.4247787610619" defaultRowHeight="14.4"/>
  <cols>
    <col min="1" max="1" width="11.4247787610619" style="1"/>
    <col min="2" max="2" width="18.7079646017699" style="1" customWidth="1"/>
    <col min="3" max="3" width="16.283185840708" style="1" customWidth="1"/>
    <col min="4" max="4" width="2.42477876106195" style="1" customWidth="1"/>
    <col min="5" max="5" width="12.858407079646" style="1" hidden="1" customWidth="1"/>
    <col min="6" max="6" width="3.42477876106195" style="1" customWidth="1"/>
    <col min="7" max="7" width="11.5663716814159" style="1" hidden="1" customWidth="1"/>
    <col min="8" max="8" width="3.42477876106195" style="1" customWidth="1"/>
    <col min="9" max="9" width="6.42477876106195" style="1" customWidth="1"/>
    <col min="10" max="10" width="2.85840707964602" style="1" customWidth="1"/>
    <col min="11" max="11" width="11.5663716814159" style="1" hidden="1" customWidth="1"/>
    <col min="12" max="12" width="4.42477876106195" style="1" customWidth="1"/>
    <col min="13" max="13" width="11.5663716814159" style="1" hidden="1" customWidth="1"/>
    <col min="14" max="14" width="3.42477876106195" style="1" customWidth="1"/>
    <col min="15" max="15" width="6.42477876106195" style="1" customWidth="1"/>
    <col min="16" max="16" width="17.5663716814159" style="1" customWidth="1"/>
    <col min="17" max="17" width="11.4247787610619" style="1"/>
    <col min="18" max="18" width="12" style="1" customWidth="1"/>
    <col min="19" max="19" width="16.7079646017699" style="1" customWidth="1"/>
    <col min="20" max="23" width="4.42477876106195" style="1" customWidth="1"/>
    <col min="24" max="24" width="3.42477876106195" style="1" customWidth="1"/>
    <col min="25" max="25" width="4.70796460176991" style="1" customWidth="1"/>
    <col min="26" max="26" width="12.858407079646" style="1" hidden="1" customWidth="1"/>
    <col min="27" max="27" width="13" style="1" hidden="1" customWidth="1"/>
    <col min="28" max="28" width="12" style="1" customWidth="1"/>
    <col min="29" max="29" width="16.7079646017699" style="1" hidden="1" customWidth="1"/>
    <col min="30" max="30" width="11.4247787610619" style="1" hidden="1" customWidth="1"/>
    <col min="31" max="31" width="13.7079646017699" style="1" customWidth="1"/>
    <col min="32" max="32" width="4.42477876106195" style="1" customWidth="1"/>
    <col min="33" max="33" width="11.4247787610619" style="1" hidden="1" customWidth="1"/>
    <col min="34" max="35" width="3.42477876106195" style="1" customWidth="1"/>
    <col min="36" max="36" width="17.141592920354" style="1" customWidth="1"/>
    <col min="37" max="37" width="15.5663716814159" style="1" customWidth="1"/>
    <col min="38" max="38" width="19.141592920354" style="1" customWidth="1"/>
    <col min="39" max="40" width="17" style="1" customWidth="1"/>
    <col min="41" max="42" width="15.858407079646" style="1" customWidth="1"/>
    <col min="43" max="43" width="16.5663716814159" style="1" customWidth="1"/>
    <col min="44" max="44" width="15.858407079646" style="1" customWidth="1"/>
    <col min="45" max="45" width="19.5663716814159" style="1" customWidth="1"/>
    <col min="46" max="46" width="20.141592920354" style="1" customWidth="1"/>
    <col min="47" max="47" width="20.283185840708" style="1" customWidth="1"/>
    <col min="48" max="16384" width="11.4247787610619" style="1"/>
  </cols>
  <sheetData>
    <row r="1" ht="45.75" customHeight="1" spans="1:47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5"/>
      <c r="AO1" s="117"/>
      <c r="AP1" s="118" t="s">
        <v>1</v>
      </c>
      <c r="AQ1" s="119"/>
      <c r="AR1" s="119"/>
      <c r="AS1" s="119"/>
      <c r="AT1" s="119"/>
      <c r="AU1" s="120"/>
    </row>
    <row r="2" spans="42:47">
      <c r="AP2" s="93"/>
      <c r="AQ2" s="23"/>
      <c r="AR2" s="23"/>
      <c r="AS2" s="23"/>
      <c r="AT2" s="23"/>
      <c r="AU2" s="94"/>
    </row>
    <row r="3" ht="15" customHeight="1" spans="1:47">
      <c r="A3" s="3" t="s">
        <v>45</v>
      </c>
      <c r="B3" s="4"/>
      <c r="C3" s="5"/>
      <c r="D3" s="6" t="s">
        <v>3</v>
      </c>
      <c r="E3" s="6"/>
      <c r="F3" s="6"/>
      <c r="G3" s="6"/>
      <c r="H3" s="6"/>
      <c r="I3" s="6"/>
      <c r="J3" s="26"/>
      <c r="K3" s="27" t="s">
        <v>4</v>
      </c>
      <c r="L3" s="6"/>
      <c r="M3" s="6"/>
      <c r="N3" s="6"/>
      <c r="O3" s="6"/>
      <c r="P3" s="28" t="s">
        <v>5</v>
      </c>
      <c r="R3" s="39" t="s">
        <v>6</v>
      </c>
      <c r="S3" s="39" t="s">
        <v>7</v>
      </c>
      <c r="T3" s="40" t="s">
        <v>8</v>
      </c>
      <c r="U3" s="41"/>
      <c r="V3" s="42"/>
      <c r="W3" s="40" t="s">
        <v>9</v>
      </c>
      <c r="X3" s="41"/>
      <c r="Y3" s="42"/>
      <c r="Z3" s="39" t="s">
        <v>10</v>
      </c>
      <c r="AA3" s="39" t="s">
        <v>10</v>
      </c>
      <c r="AB3" s="39" t="s">
        <v>11</v>
      </c>
      <c r="AC3" s="39" t="s">
        <v>12</v>
      </c>
      <c r="AD3" s="51" t="s">
        <v>13</v>
      </c>
      <c r="AE3" s="39" t="s">
        <v>14</v>
      </c>
      <c r="AF3" s="52" t="s">
        <v>4</v>
      </c>
      <c r="AG3" s="67"/>
      <c r="AH3" s="67"/>
      <c r="AI3" s="68"/>
      <c r="AJ3" s="69" t="s">
        <v>15</v>
      </c>
      <c r="AK3" s="69" t="s">
        <v>16</v>
      </c>
      <c r="AL3" s="69" t="s">
        <v>17</v>
      </c>
      <c r="AM3" s="69" t="s">
        <v>18</v>
      </c>
      <c r="AN3" s="70" t="s">
        <v>12</v>
      </c>
      <c r="AO3" s="121"/>
      <c r="AP3" s="93"/>
      <c r="AQ3" s="23"/>
      <c r="AR3" s="23" t="s">
        <v>19</v>
      </c>
      <c r="AS3" s="23"/>
      <c r="AT3" s="23"/>
      <c r="AU3" s="94"/>
    </row>
    <row r="4" spans="1:47">
      <c r="A4" s="7" t="s">
        <v>20</v>
      </c>
      <c r="B4" s="8" t="s">
        <v>21</v>
      </c>
      <c r="C4" s="9" t="s">
        <v>22</v>
      </c>
      <c r="D4" s="10"/>
      <c r="E4" s="10"/>
      <c r="F4" s="10"/>
      <c r="G4" s="10"/>
      <c r="H4" s="10"/>
      <c r="I4" s="10"/>
      <c r="J4" s="29"/>
      <c r="K4" s="30"/>
      <c r="L4" s="10"/>
      <c r="M4" s="10"/>
      <c r="N4" s="10"/>
      <c r="O4" s="10"/>
      <c r="P4" s="31"/>
      <c r="R4" s="43"/>
      <c r="S4" s="43"/>
      <c r="T4" s="44" t="s">
        <v>23</v>
      </c>
      <c r="U4" s="128" t="s">
        <v>24</v>
      </c>
      <c r="V4" s="128" t="s">
        <v>25</v>
      </c>
      <c r="W4" s="44" t="s">
        <v>23</v>
      </c>
      <c r="X4" s="128" t="s">
        <v>24</v>
      </c>
      <c r="Y4" s="128" t="s">
        <v>25</v>
      </c>
      <c r="Z4" s="43"/>
      <c r="AA4" s="43"/>
      <c r="AB4" s="43"/>
      <c r="AC4" s="43"/>
      <c r="AD4" s="53"/>
      <c r="AE4" s="43"/>
      <c r="AF4" s="54" t="s">
        <v>23</v>
      </c>
      <c r="AG4" s="71"/>
      <c r="AH4" s="129" t="s">
        <v>24</v>
      </c>
      <c r="AI4" s="54" t="s">
        <v>25</v>
      </c>
      <c r="AJ4" s="72"/>
      <c r="AK4" s="72"/>
      <c r="AL4" s="72"/>
      <c r="AM4" s="72"/>
      <c r="AN4" s="73"/>
      <c r="AO4" s="122"/>
      <c r="AP4" s="93"/>
      <c r="AQ4" s="23"/>
      <c r="AR4" s="23" t="s">
        <v>26</v>
      </c>
      <c r="AS4" s="23"/>
      <c r="AT4" s="23" t="s">
        <v>27</v>
      </c>
      <c r="AU4" s="94"/>
    </row>
    <row r="5" spans="1:47">
      <c r="A5" s="11" t="s">
        <v>28</v>
      </c>
      <c r="B5" s="12">
        <v>2000000</v>
      </c>
      <c r="C5" s="13">
        <v>5000000</v>
      </c>
      <c r="D5" s="14"/>
      <c r="E5" s="8"/>
      <c r="F5" s="8" t="s">
        <v>23</v>
      </c>
      <c r="G5" s="8"/>
      <c r="H5" s="130" t="s">
        <v>24</v>
      </c>
      <c r="I5" s="8" t="s">
        <v>25</v>
      </c>
      <c r="J5" s="9"/>
      <c r="K5" s="7"/>
      <c r="L5" s="8" t="s">
        <v>23</v>
      </c>
      <c r="M5" s="8"/>
      <c r="N5" s="130" t="s">
        <v>24</v>
      </c>
      <c r="O5" s="32" t="s">
        <v>25</v>
      </c>
      <c r="P5" s="33"/>
      <c r="R5" s="45"/>
      <c r="S5" s="46" t="s">
        <v>29</v>
      </c>
      <c r="T5" s="47">
        <v>90</v>
      </c>
      <c r="U5" s="47">
        <v>0</v>
      </c>
      <c r="V5" s="47">
        <v>0</v>
      </c>
      <c r="W5" s="47">
        <v>0</v>
      </c>
      <c r="X5" s="47">
        <v>0</v>
      </c>
      <c r="Y5" s="47">
        <v>0</v>
      </c>
      <c r="Z5" s="55">
        <f>T5+(U5/60)+(V5/3600)</f>
        <v>90</v>
      </c>
      <c r="AA5" s="55">
        <f>W5+(X5/60)+(Y5/3600)</f>
        <v>0</v>
      </c>
      <c r="AB5" s="56">
        <f>P6</f>
        <v>141.42135623731</v>
      </c>
      <c r="AC5" s="46" t="s">
        <v>30</v>
      </c>
      <c r="AD5" s="57">
        <f>K6</f>
        <v>45</v>
      </c>
      <c r="AE5" s="58"/>
      <c r="AF5" s="57">
        <f>INT(AD5)</f>
        <v>45</v>
      </c>
      <c r="AG5" s="61">
        <f>(AD5-AF5)*60</f>
        <v>0</v>
      </c>
      <c r="AH5" s="57">
        <f>INT(AG5)</f>
        <v>0</v>
      </c>
      <c r="AI5" s="74">
        <f>(AG5-AH5)*60</f>
        <v>0</v>
      </c>
      <c r="AJ5" s="57"/>
      <c r="AK5" s="61"/>
      <c r="AL5" s="60">
        <f>B7</f>
        <v>2000100</v>
      </c>
      <c r="AM5" s="60">
        <f>C7</f>
        <v>5000100</v>
      </c>
      <c r="AN5" s="75" t="s">
        <v>30</v>
      </c>
      <c r="AO5" s="123"/>
      <c r="AP5" s="93" t="s">
        <v>20</v>
      </c>
      <c r="AQ5" s="23" t="s">
        <v>31</v>
      </c>
      <c r="AR5" s="23" t="s">
        <v>32</v>
      </c>
      <c r="AS5" s="23"/>
      <c r="AT5" s="23"/>
      <c r="AU5" s="94"/>
    </row>
    <row r="6" spans="1:47">
      <c r="A6" s="11"/>
      <c r="B6" s="13"/>
      <c r="C6" s="12"/>
      <c r="D6" s="15" t="str">
        <f>IF((B7-B5)&gt;0,"N","S")</f>
        <v>N</v>
      </c>
      <c r="E6" s="16">
        <f>ABS(DEGREES(ATAN((C5-C7)/(B5-B7))))</f>
        <v>45</v>
      </c>
      <c r="F6" s="16">
        <f>INT(E6)</f>
        <v>45</v>
      </c>
      <c r="G6" s="16">
        <f>(E6-F6)*60</f>
        <v>0</v>
      </c>
      <c r="H6" s="16">
        <f>INT(G6)</f>
        <v>0</v>
      </c>
      <c r="I6" s="34">
        <f>(G6-H6)*60</f>
        <v>0</v>
      </c>
      <c r="J6" s="35" t="str">
        <f>IF((C7-C5)&gt;0,"E","W")</f>
        <v>E</v>
      </c>
      <c r="K6" s="36">
        <f>IF(AND(D6="N",J6="E"),E6,IF(AND(D6="S",J6="E"),180-E6,IF(AND(D6="S",J6="W"),180+E6,IF(AND(D6="N",J6="W"),360-E6))))</f>
        <v>45</v>
      </c>
      <c r="L6" s="16">
        <f>INT(K6)</f>
        <v>45</v>
      </c>
      <c r="M6" s="16">
        <f>(K6-L6)*60</f>
        <v>0</v>
      </c>
      <c r="N6" s="16">
        <f>INT(M6)</f>
        <v>0</v>
      </c>
      <c r="O6" s="37">
        <f>(M6-N6)*60</f>
        <v>0</v>
      </c>
      <c r="P6" s="38">
        <f>SQRT((C7-C5)^2+(B7-B5)^2)</f>
        <v>141.42135623731</v>
      </c>
      <c r="R6" s="45" t="s">
        <v>28</v>
      </c>
      <c r="S6" s="46"/>
      <c r="T6" s="47"/>
      <c r="U6" s="47"/>
      <c r="V6" s="47"/>
      <c r="W6" s="47"/>
      <c r="X6" s="47"/>
      <c r="Y6" s="47"/>
      <c r="Z6" s="47"/>
      <c r="AA6" s="46"/>
      <c r="AB6" s="46"/>
      <c r="AC6" s="46" t="s">
        <v>30</v>
      </c>
      <c r="AD6" s="57"/>
      <c r="AE6" s="46"/>
      <c r="AF6" s="57"/>
      <c r="AG6" s="61"/>
      <c r="AH6" s="57"/>
      <c r="AI6" s="74"/>
      <c r="AJ6" s="57"/>
      <c r="AK6" s="61"/>
      <c r="AL6" s="60">
        <f>B5</f>
        <v>2000000</v>
      </c>
      <c r="AM6" s="60">
        <f>C5</f>
        <v>5000000</v>
      </c>
      <c r="AN6" s="75" t="s">
        <v>30</v>
      </c>
      <c r="AO6" s="123"/>
      <c r="AP6" s="93">
        <v>3</v>
      </c>
      <c r="AQ6" s="95">
        <f>AL9</f>
        <v>1999992.88662772</v>
      </c>
      <c r="AR6" s="95">
        <f>AM9</f>
        <v>5000029.81840949</v>
      </c>
      <c r="AS6" s="21"/>
      <c r="AT6" s="96">
        <f>AQ6*AR7</f>
        <v>10000013742379.1</v>
      </c>
      <c r="AU6" s="97">
        <f t="shared" ref="AU6:AU8" si="0">AQ7*AR6</f>
        <v>9999936292001.13</v>
      </c>
    </row>
    <row r="7" ht="15.15" spans="1:47">
      <c r="A7" s="17" t="s">
        <v>29</v>
      </c>
      <c r="B7" s="18">
        <v>2000100</v>
      </c>
      <c r="C7" s="19">
        <v>5000100</v>
      </c>
      <c r="R7" s="48"/>
      <c r="S7" s="46">
        <v>1</v>
      </c>
      <c r="T7" s="46">
        <v>90</v>
      </c>
      <c r="U7" s="46">
        <v>0</v>
      </c>
      <c r="V7" s="46">
        <v>15</v>
      </c>
      <c r="W7" s="46">
        <v>325</v>
      </c>
      <c r="X7" s="46">
        <v>10</v>
      </c>
      <c r="Y7" s="46">
        <v>47</v>
      </c>
      <c r="Z7" s="55">
        <f>T7+(U7/60)+(V7/3600)</f>
        <v>90.0041666666667</v>
      </c>
      <c r="AA7" s="55">
        <f>W7+(X7/60)+(Y7/3600)</f>
        <v>325.179722222222</v>
      </c>
      <c r="AB7" s="59">
        <v>28.496</v>
      </c>
      <c r="AC7" s="46" t="s">
        <v>33</v>
      </c>
      <c r="AD7" s="60">
        <f>IF(($AD$5+AA7)&gt;360,($AD$5+AA7)-360,($AD$5+AA7))</f>
        <v>10.179722222222</v>
      </c>
      <c r="AE7" s="60">
        <f>SIN(RADIANS(Z7))*AB7</f>
        <v>28.4959999246495</v>
      </c>
      <c r="AF7" s="61">
        <f t="shared" ref="AF7:AF16" si="1">INT(AD7)</f>
        <v>10</v>
      </c>
      <c r="AG7" s="61">
        <f t="shared" ref="AG7:AG16" si="2">(AD7-AF7)*60</f>
        <v>10.783333333319</v>
      </c>
      <c r="AH7" s="61">
        <f t="shared" ref="AH7:AH16" si="3">INT(AG7)</f>
        <v>10</v>
      </c>
      <c r="AI7" s="76">
        <f t="shared" ref="AI7:AI16" si="4">(AG7-AH7)*60</f>
        <v>46.9999999991387</v>
      </c>
      <c r="AJ7" s="60">
        <f>COS(RADIANS(AD7))*(AE7)</f>
        <v>28.047422137215</v>
      </c>
      <c r="AK7" s="60">
        <f>SIN(RADIANS(AD7))*AE7</f>
        <v>5.03628068742093</v>
      </c>
      <c r="AL7" s="12">
        <f>$AL$6+AJ7</f>
        <v>2000028.04742214</v>
      </c>
      <c r="AM7" s="13">
        <f>$AM$6+AK7</f>
        <v>5000005.03628069</v>
      </c>
      <c r="AN7" s="75" t="s">
        <v>33</v>
      </c>
      <c r="AO7" s="124"/>
      <c r="AP7" s="98">
        <v>4</v>
      </c>
      <c r="AQ7" s="95">
        <f>AL10</f>
        <v>1999975.33118355</v>
      </c>
      <c r="AR7" s="95">
        <f>AM10</f>
        <v>5000024.65470795</v>
      </c>
      <c r="AS7" s="23"/>
      <c r="AT7" s="96">
        <f t="shared" ref="AT7:AT8" si="5">AQ7*AR8</f>
        <v>9999853452928.49</v>
      </c>
      <c r="AU7" s="97">
        <f t="shared" si="0"/>
        <v>10000277941325.8</v>
      </c>
    </row>
    <row r="8" spans="18:47">
      <c r="R8" s="48"/>
      <c r="S8" s="46">
        <v>2</v>
      </c>
      <c r="T8" s="46">
        <v>90</v>
      </c>
      <c r="U8" s="46">
        <v>12</v>
      </c>
      <c r="V8" s="46">
        <v>30</v>
      </c>
      <c r="W8" s="46">
        <v>1</v>
      </c>
      <c r="X8" s="46">
        <v>12</v>
      </c>
      <c r="Y8" s="46">
        <v>36</v>
      </c>
      <c r="Z8" s="55">
        <f t="shared" ref="Z8:Z16" si="6">T8+(U8/60)+(V8/3600)</f>
        <v>90.2083333333333</v>
      </c>
      <c r="AA8" s="55">
        <f t="shared" ref="AA8:AA16" si="7">W8+(X8/60)+(Y8/3600)</f>
        <v>1.21</v>
      </c>
      <c r="AB8" s="62">
        <v>31.763</v>
      </c>
      <c r="AC8" s="46" t="s">
        <v>34</v>
      </c>
      <c r="AD8" s="60">
        <f t="shared" ref="AD8:AD16" si="8">IF(($AD$5+AA8)&gt;360,($AD$5+AA8)-360,($AD$5+AA8))</f>
        <v>46.21</v>
      </c>
      <c r="AE8" s="60">
        <f t="shared" ref="AE8:AE16" si="9">SIN(RADIANS(Z8))*AB8</f>
        <v>31.7627900270737</v>
      </c>
      <c r="AF8" s="61">
        <f t="shared" si="1"/>
        <v>46</v>
      </c>
      <c r="AG8" s="61">
        <f t="shared" si="2"/>
        <v>12.6000000000001</v>
      </c>
      <c r="AH8" s="61">
        <f t="shared" si="3"/>
        <v>12</v>
      </c>
      <c r="AI8" s="76">
        <f t="shared" si="4"/>
        <v>36.0000000000031</v>
      </c>
      <c r="AJ8" s="60">
        <f t="shared" ref="AJ8:AJ16" si="10">COS(RADIANS(AD8))*(AE8)</f>
        <v>21.9803967774914</v>
      </c>
      <c r="AK8" s="60">
        <f t="shared" ref="AK8:AK16" si="11">SIN(RADIANS(AD8))*AE8</f>
        <v>22.9289552271362</v>
      </c>
      <c r="AL8" s="12">
        <f t="shared" ref="AL8:AL16" si="12">$AL$6+AJ8</f>
        <v>2000021.98039678</v>
      </c>
      <c r="AM8" s="13">
        <f t="shared" ref="AM8:AM16" si="13">$AM$6+AK8</f>
        <v>5000022.92895523</v>
      </c>
      <c r="AN8" s="75" t="s">
        <v>34</v>
      </c>
      <c r="AO8" s="124"/>
      <c r="AP8" s="98">
        <v>9</v>
      </c>
      <c r="AQ8" s="95">
        <f>AL15</f>
        <v>2000045.72615652</v>
      </c>
      <c r="AR8" s="95">
        <f>AM15</f>
        <v>4999988.39836228</v>
      </c>
      <c r="AS8" s="23"/>
      <c r="AT8" s="96">
        <f t="shared" si="5"/>
        <v>10000288268965</v>
      </c>
      <c r="AU8" s="97">
        <f t="shared" si="0"/>
        <v>9999941229945.69</v>
      </c>
    </row>
    <row r="9" spans="2:47">
      <c r="B9" s="20" t="s">
        <v>35</v>
      </c>
      <c r="R9" s="48"/>
      <c r="S9" s="46">
        <v>3</v>
      </c>
      <c r="T9" s="46">
        <v>90</v>
      </c>
      <c r="U9" s="46">
        <v>25</v>
      </c>
      <c r="V9" s="46">
        <v>45</v>
      </c>
      <c r="W9" s="46">
        <v>58</v>
      </c>
      <c r="X9" s="46">
        <v>25</v>
      </c>
      <c r="Y9" s="46">
        <v>3</v>
      </c>
      <c r="Z9" s="55">
        <f t="shared" si="6"/>
        <v>90.4291666666667</v>
      </c>
      <c r="AA9" s="55">
        <f t="shared" si="7"/>
        <v>58.4175</v>
      </c>
      <c r="AB9" s="62">
        <v>30.656</v>
      </c>
      <c r="AC9" s="46" t="s">
        <v>36</v>
      </c>
      <c r="AD9" s="63">
        <f t="shared" si="8"/>
        <v>103.4175</v>
      </c>
      <c r="AE9" s="60">
        <f t="shared" si="9"/>
        <v>30.6551400164137</v>
      </c>
      <c r="AF9" s="46">
        <f t="shared" si="1"/>
        <v>103</v>
      </c>
      <c r="AG9" s="46">
        <f t="shared" si="2"/>
        <v>25.0499999999994</v>
      </c>
      <c r="AH9" s="46">
        <f t="shared" si="3"/>
        <v>25</v>
      </c>
      <c r="AI9" s="77">
        <f t="shared" si="4"/>
        <v>2.99999999996317</v>
      </c>
      <c r="AJ9" s="60">
        <f t="shared" si="10"/>
        <v>-7.1133722766888</v>
      </c>
      <c r="AK9" s="60">
        <f t="shared" si="11"/>
        <v>29.8184094860736</v>
      </c>
      <c r="AL9" s="59">
        <f t="shared" si="12"/>
        <v>1999992.88662772</v>
      </c>
      <c r="AM9" s="78">
        <f t="shared" si="13"/>
        <v>5000029.81840949</v>
      </c>
      <c r="AN9" s="75" t="s">
        <v>36</v>
      </c>
      <c r="AO9" s="124"/>
      <c r="AP9" s="98">
        <f>AP6</f>
        <v>3</v>
      </c>
      <c r="AQ9" s="95">
        <f>AQ6</f>
        <v>1999992.88662772</v>
      </c>
      <c r="AR9" s="95">
        <f t="shared" ref="AR9" si="14">AR6</f>
        <v>5000029.81840949</v>
      </c>
      <c r="AS9" s="21"/>
      <c r="AT9" s="99"/>
      <c r="AU9" s="100"/>
    </row>
    <row r="10" spans="1:47">
      <c r="A10" s="21"/>
      <c r="B10" s="22" t="s">
        <v>37</v>
      </c>
      <c r="C10" s="23"/>
      <c r="R10" s="48"/>
      <c r="S10" s="46">
        <v>4</v>
      </c>
      <c r="T10" s="46">
        <v>90</v>
      </c>
      <c r="U10" s="46">
        <v>0</v>
      </c>
      <c r="V10" s="46">
        <v>0</v>
      </c>
      <c r="W10" s="46">
        <v>90</v>
      </c>
      <c r="X10" s="46">
        <v>0</v>
      </c>
      <c r="Y10" s="46">
        <v>59</v>
      </c>
      <c r="Z10" s="55">
        <f t="shared" si="6"/>
        <v>90</v>
      </c>
      <c r="AA10" s="55">
        <f t="shared" si="7"/>
        <v>90.0163888888889</v>
      </c>
      <c r="AB10" s="62">
        <v>34.877</v>
      </c>
      <c r="AC10" s="46" t="s">
        <v>36</v>
      </c>
      <c r="AD10" s="63">
        <f t="shared" si="8"/>
        <v>135.016388888889</v>
      </c>
      <c r="AE10" s="60">
        <f t="shared" si="9"/>
        <v>34.877</v>
      </c>
      <c r="AF10" s="46">
        <f t="shared" si="1"/>
        <v>135</v>
      </c>
      <c r="AG10" s="46">
        <f t="shared" si="2"/>
        <v>0.983333333334713</v>
      </c>
      <c r="AH10" s="46">
        <f t="shared" si="3"/>
        <v>0</v>
      </c>
      <c r="AI10" s="77">
        <f t="shared" si="4"/>
        <v>59.0000000000828</v>
      </c>
      <c r="AJ10" s="60">
        <f t="shared" si="10"/>
        <v>-24.6688164509675</v>
      </c>
      <c r="AK10" s="60">
        <f t="shared" si="11"/>
        <v>24.65470794612</v>
      </c>
      <c r="AL10" s="59">
        <f t="shared" si="12"/>
        <v>1999975.33118355</v>
      </c>
      <c r="AM10" s="78">
        <f t="shared" si="13"/>
        <v>5000024.65470795</v>
      </c>
      <c r="AN10" s="75" t="s">
        <v>36</v>
      </c>
      <c r="AO10" s="125"/>
      <c r="AP10" s="101"/>
      <c r="AQ10" s="102"/>
      <c r="AR10" s="23"/>
      <c r="AS10" s="102"/>
      <c r="AT10" s="103">
        <f>SUM(AT6:AT9)</f>
        <v>30000155464272.7</v>
      </c>
      <c r="AU10" s="104">
        <f>SUM(AU6:AU9)</f>
        <v>30000155463272.7</v>
      </c>
    </row>
    <row r="11" spans="1:47">
      <c r="A11" s="24"/>
      <c r="B11" s="24"/>
      <c r="C11" s="24"/>
      <c r="R11" s="48"/>
      <c r="S11" s="46">
        <v>5</v>
      </c>
      <c r="T11" s="46">
        <v>89</v>
      </c>
      <c r="U11" s="46">
        <v>42</v>
      </c>
      <c r="V11" s="46">
        <v>12</v>
      </c>
      <c r="W11" s="46">
        <v>114</v>
      </c>
      <c r="X11" s="46">
        <v>42</v>
      </c>
      <c r="Y11" s="46">
        <v>19</v>
      </c>
      <c r="Z11" s="55">
        <f t="shared" si="6"/>
        <v>89.7033333333333</v>
      </c>
      <c r="AA11" s="55">
        <f t="shared" si="7"/>
        <v>114.705277777778</v>
      </c>
      <c r="AB11" s="62">
        <v>19.303</v>
      </c>
      <c r="AC11" s="46" t="s">
        <v>38</v>
      </c>
      <c r="AD11" s="60">
        <f t="shared" si="8"/>
        <v>159.705277777778</v>
      </c>
      <c r="AE11" s="60">
        <f t="shared" si="9"/>
        <v>19.3027412465889</v>
      </c>
      <c r="AF11" s="46">
        <f t="shared" si="1"/>
        <v>159</v>
      </c>
      <c r="AG11" s="46">
        <f t="shared" si="2"/>
        <v>42.3166666666805</v>
      </c>
      <c r="AH11" s="46">
        <f t="shared" si="3"/>
        <v>42</v>
      </c>
      <c r="AI11" s="77">
        <f t="shared" si="4"/>
        <v>19.0000000008285</v>
      </c>
      <c r="AJ11" s="60">
        <f t="shared" si="10"/>
        <v>-18.1044442199338</v>
      </c>
      <c r="AK11" s="60">
        <f t="shared" si="11"/>
        <v>6.69514145631516</v>
      </c>
      <c r="AL11" s="59">
        <f t="shared" si="12"/>
        <v>1999981.89555578</v>
      </c>
      <c r="AM11" s="78">
        <f t="shared" si="13"/>
        <v>5000006.69514146</v>
      </c>
      <c r="AN11" s="75" t="s">
        <v>38</v>
      </c>
      <c r="AO11" s="125"/>
      <c r="AP11" s="101"/>
      <c r="AQ11" s="102"/>
      <c r="AR11" s="23"/>
      <c r="AS11" s="23"/>
      <c r="AT11" s="23"/>
      <c r="AU11" s="94"/>
    </row>
    <row r="12" spans="1:47">
      <c r="A12" s="24"/>
      <c r="B12" s="24"/>
      <c r="C12" s="24"/>
      <c r="R12" s="48"/>
      <c r="S12" s="46">
        <v>6</v>
      </c>
      <c r="T12" s="46">
        <v>89</v>
      </c>
      <c r="U12" s="46">
        <v>50</v>
      </c>
      <c r="V12" s="46">
        <v>24</v>
      </c>
      <c r="W12" s="46">
        <v>180</v>
      </c>
      <c r="X12" s="46">
        <v>50</v>
      </c>
      <c r="Y12" s="46">
        <v>33</v>
      </c>
      <c r="Z12" s="55">
        <f t="shared" si="6"/>
        <v>89.84</v>
      </c>
      <c r="AA12" s="55">
        <f t="shared" si="7"/>
        <v>180.8425</v>
      </c>
      <c r="AB12" s="62">
        <v>25.129</v>
      </c>
      <c r="AC12" s="46" t="s">
        <v>39</v>
      </c>
      <c r="AD12" s="60">
        <f t="shared" si="8"/>
        <v>225.8425</v>
      </c>
      <c r="AE12" s="60">
        <f t="shared" si="9"/>
        <v>25.1289020195051</v>
      </c>
      <c r="AF12" s="46">
        <f t="shared" si="1"/>
        <v>225</v>
      </c>
      <c r="AG12" s="46">
        <f t="shared" si="2"/>
        <v>50.5500000000001</v>
      </c>
      <c r="AH12" s="46">
        <f t="shared" si="3"/>
        <v>50</v>
      </c>
      <c r="AI12" s="77">
        <f t="shared" si="4"/>
        <v>33.0000000000041</v>
      </c>
      <c r="AJ12" s="60">
        <f t="shared" si="10"/>
        <v>-17.5056257165566</v>
      </c>
      <c r="AK12" s="60">
        <f t="shared" si="11"/>
        <v>-18.0281664341586</v>
      </c>
      <c r="AL12" s="59">
        <f t="shared" si="12"/>
        <v>1999982.49437428</v>
      </c>
      <c r="AM12" s="78">
        <f t="shared" si="13"/>
        <v>4999981.97183357</v>
      </c>
      <c r="AN12" s="75" t="s">
        <v>39</v>
      </c>
      <c r="AO12" s="125"/>
      <c r="AP12" s="101"/>
      <c r="AQ12" s="102"/>
      <c r="AR12" s="105"/>
      <c r="AS12" s="23"/>
      <c r="AT12" s="103">
        <f>ABS(((AT10-AU10))/2)</f>
        <v>499.99609375</v>
      </c>
      <c r="AU12" s="106" t="s">
        <v>40</v>
      </c>
    </row>
    <row r="13" spans="1:47">
      <c r="A13" s="24"/>
      <c r="B13" s="25"/>
      <c r="C13" s="25"/>
      <c r="R13" s="48"/>
      <c r="S13" s="46">
        <v>7</v>
      </c>
      <c r="T13" s="46">
        <v>89</v>
      </c>
      <c r="U13" s="46">
        <v>35</v>
      </c>
      <c r="V13" s="46">
        <v>36</v>
      </c>
      <c r="W13" s="46">
        <v>222</v>
      </c>
      <c r="X13" s="46">
        <v>35</v>
      </c>
      <c r="Y13" s="46">
        <v>27</v>
      </c>
      <c r="Z13" s="55">
        <f t="shared" si="6"/>
        <v>89.5933333333333</v>
      </c>
      <c r="AA13" s="55">
        <f t="shared" si="7"/>
        <v>222.590833333333</v>
      </c>
      <c r="AB13" s="62">
        <v>37.795</v>
      </c>
      <c r="AC13" s="46" t="s">
        <v>41</v>
      </c>
      <c r="AD13" s="60">
        <f t="shared" si="8"/>
        <v>267.590833333333</v>
      </c>
      <c r="AE13" s="60">
        <f t="shared" si="9"/>
        <v>37.794048005547</v>
      </c>
      <c r="AF13" s="46">
        <f t="shared" si="1"/>
        <v>267</v>
      </c>
      <c r="AG13" s="46">
        <f t="shared" si="2"/>
        <v>35.449999999978</v>
      </c>
      <c r="AH13" s="46">
        <f t="shared" si="3"/>
        <v>35</v>
      </c>
      <c r="AI13" s="77">
        <f t="shared" si="4"/>
        <v>26.9999999986794</v>
      </c>
      <c r="AJ13" s="60">
        <f t="shared" si="10"/>
        <v>-1.58869175672443</v>
      </c>
      <c r="AK13" s="60">
        <f t="shared" si="11"/>
        <v>-37.7606425150276</v>
      </c>
      <c r="AL13" s="59">
        <f t="shared" si="12"/>
        <v>1999998.41130824</v>
      </c>
      <c r="AM13" s="78">
        <f t="shared" si="13"/>
        <v>4999962.23935749</v>
      </c>
      <c r="AN13" s="75" t="s">
        <v>41</v>
      </c>
      <c r="AO13" s="125"/>
      <c r="AP13" s="101"/>
      <c r="AQ13" s="102"/>
      <c r="AR13" s="23"/>
      <c r="AS13" s="23"/>
      <c r="AT13" s="23"/>
      <c r="AU13" s="94"/>
    </row>
    <row r="14" spans="1:47">
      <c r="A14" s="24"/>
      <c r="B14" s="25"/>
      <c r="C14" s="25"/>
      <c r="R14" s="48"/>
      <c r="S14" s="46">
        <v>8</v>
      </c>
      <c r="T14" s="46">
        <v>89</v>
      </c>
      <c r="U14" s="46">
        <v>7</v>
      </c>
      <c r="V14" s="46">
        <v>48</v>
      </c>
      <c r="W14" s="46">
        <v>270</v>
      </c>
      <c r="X14" s="46">
        <v>7</v>
      </c>
      <c r="Y14" s="46">
        <v>5</v>
      </c>
      <c r="Z14" s="55">
        <f t="shared" si="6"/>
        <v>89.13</v>
      </c>
      <c r="AA14" s="55">
        <f t="shared" si="7"/>
        <v>270.118055555556</v>
      </c>
      <c r="AB14" s="62">
        <v>37.112</v>
      </c>
      <c r="AC14" s="46" t="s">
        <v>34</v>
      </c>
      <c r="AD14" s="60">
        <f t="shared" si="8"/>
        <v>315.118055555556</v>
      </c>
      <c r="AE14" s="60">
        <f t="shared" si="9"/>
        <v>37.1077217194538</v>
      </c>
      <c r="AF14" s="46">
        <f t="shared" si="1"/>
        <v>315</v>
      </c>
      <c r="AG14" s="46">
        <f t="shared" si="2"/>
        <v>7.08333333335986</v>
      </c>
      <c r="AH14" s="46">
        <f t="shared" si="3"/>
        <v>7</v>
      </c>
      <c r="AI14" s="77">
        <f t="shared" si="4"/>
        <v>5.00000000159162</v>
      </c>
      <c r="AJ14" s="60">
        <f t="shared" si="10"/>
        <v>26.293130536978</v>
      </c>
      <c r="AK14" s="60">
        <f t="shared" si="11"/>
        <v>-26.1850013896096</v>
      </c>
      <c r="AL14" s="59">
        <f t="shared" si="12"/>
        <v>2000026.29313054</v>
      </c>
      <c r="AM14" s="78">
        <f t="shared" si="13"/>
        <v>4999973.81499861</v>
      </c>
      <c r="AN14" s="75" t="s">
        <v>34</v>
      </c>
      <c r="AO14" s="125"/>
      <c r="AP14" s="107"/>
      <c r="AQ14" s="108"/>
      <c r="AR14" s="109"/>
      <c r="AS14" s="109"/>
      <c r="AT14" s="109"/>
      <c r="AU14" s="110"/>
    </row>
    <row r="15" spans="1:47">
      <c r="A15" s="24"/>
      <c r="B15" s="25"/>
      <c r="C15" s="25"/>
      <c r="D15" s="23"/>
      <c r="E15" s="23"/>
      <c r="R15" s="48"/>
      <c r="S15" s="46">
        <v>9</v>
      </c>
      <c r="T15" s="46">
        <v>91</v>
      </c>
      <c r="U15" s="46">
        <v>45</v>
      </c>
      <c r="V15" s="46">
        <v>0</v>
      </c>
      <c r="W15" s="46">
        <v>300</v>
      </c>
      <c r="X15" s="46">
        <v>45</v>
      </c>
      <c r="Y15" s="46">
        <v>48</v>
      </c>
      <c r="Z15" s="55">
        <f t="shared" si="6"/>
        <v>91.75</v>
      </c>
      <c r="AA15" s="55">
        <f t="shared" si="7"/>
        <v>300.763333333333</v>
      </c>
      <c r="AB15" s="62">
        <v>47.197</v>
      </c>
      <c r="AC15" s="46" t="s">
        <v>36</v>
      </c>
      <c r="AD15" s="63">
        <f t="shared" si="8"/>
        <v>345.763333333333</v>
      </c>
      <c r="AE15" s="60">
        <f t="shared" si="9"/>
        <v>47.1749868867203</v>
      </c>
      <c r="AF15" s="46">
        <f t="shared" si="1"/>
        <v>345</v>
      </c>
      <c r="AG15" s="46">
        <f t="shared" si="2"/>
        <v>45.7999999999788</v>
      </c>
      <c r="AH15" s="46">
        <f t="shared" si="3"/>
        <v>45</v>
      </c>
      <c r="AI15" s="77">
        <f t="shared" si="4"/>
        <v>47.9999999987285</v>
      </c>
      <c r="AJ15" s="60">
        <f t="shared" si="10"/>
        <v>45.7261565174199</v>
      </c>
      <c r="AK15" s="60">
        <f t="shared" si="11"/>
        <v>-11.601637725194</v>
      </c>
      <c r="AL15" s="59">
        <f t="shared" si="12"/>
        <v>2000045.72615652</v>
      </c>
      <c r="AM15" s="78">
        <f t="shared" si="13"/>
        <v>4999988.39836228</v>
      </c>
      <c r="AN15" s="79" t="s">
        <v>36</v>
      </c>
      <c r="AO15" s="126"/>
      <c r="AP15" s="111"/>
      <c r="AQ15" s="102"/>
      <c r="AR15" s="23"/>
      <c r="AS15" s="23"/>
      <c r="AT15" s="23"/>
      <c r="AU15" s="23"/>
    </row>
    <row r="16" ht="15.75" customHeight="1" spans="1:47">
      <c r="A16" s="23"/>
      <c r="B16" s="23"/>
      <c r="C16" s="23"/>
      <c r="D16" s="23"/>
      <c r="E16" s="23"/>
      <c r="R16" s="48"/>
      <c r="S16" s="46">
        <v>10</v>
      </c>
      <c r="T16" s="46">
        <v>91</v>
      </c>
      <c r="U16" s="46">
        <v>59</v>
      </c>
      <c r="V16" s="46">
        <v>30</v>
      </c>
      <c r="W16" s="46">
        <v>359</v>
      </c>
      <c r="X16" s="46">
        <v>59</v>
      </c>
      <c r="Y16" s="46">
        <v>59</v>
      </c>
      <c r="Z16" s="55">
        <f t="shared" si="6"/>
        <v>91.9916666666667</v>
      </c>
      <c r="AA16" s="55">
        <f t="shared" si="7"/>
        <v>359.999722222222</v>
      </c>
      <c r="AB16" s="62">
        <v>27.234</v>
      </c>
      <c r="AC16" s="46" t="s">
        <v>42</v>
      </c>
      <c r="AD16" s="60">
        <f t="shared" si="8"/>
        <v>44.999722222222</v>
      </c>
      <c r="AE16" s="60">
        <f t="shared" si="9"/>
        <v>27.217547732929</v>
      </c>
      <c r="AF16" s="61">
        <f t="shared" si="1"/>
        <v>44</v>
      </c>
      <c r="AG16" s="61">
        <f t="shared" si="2"/>
        <v>59.9833333333186</v>
      </c>
      <c r="AH16" s="61">
        <f t="shared" si="3"/>
        <v>59</v>
      </c>
      <c r="AI16" s="76">
        <f t="shared" si="4"/>
        <v>58.9999999991142</v>
      </c>
      <c r="AJ16" s="60">
        <f t="shared" si="10"/>
        <v>19.2458058748441</v>
      </c>
      <c r="AK16" s="60">
        <f t="shared" si="11"/>
        <v>19.2456192631488</v>
      </c>
      <c r="AL16" s="12">
        <f t="shared" si="12"/>
        <v>2000019.24580587</v>
      </c>
      <c r="AM16" s="13">
        <f t="shared" si="13"/>
        <v>5000019.24561926</v>
      </c>
      <c r="AN16" s="79" t="s">
        <v>42</v>
      </c>
      <c r="AO16" s="126"/>
      <c r="AP16" s="111"/>
      <c r="AQ16" s="102"/>
      <c r="AR16" s="23"/>
      <c r="AS16" s="23"/>
      <c r="AT16" s="23"/>
      <c r="AU16" s="23"/>
    </row>
    <row r="17" ht="15" customHeight="1" spans="1:47">
      <c r="A17" s="23"/>
      <c r="B17" s="25"/>
      <c r="C17" s="25"/>
      <c r="D17" s="23"/>
      <c r="E17" s="23"/>
      <c r="R17" s="49"/>
      <c r="S17" s="50"/>
      <c r="T17" s="50"/>
      <c r="U17" s="50"/>
      <c r="V17" s="50"/>
      <c r="W17" s="50"/>
      <c r="X17" s="50"/>
      <c r="Y17" s="50"/>
      <c r="Z17" s="50"/>
      <c r="AA17" s="64"/>
      <c r="AB17" s="65"/>
      <c r="AC17" s="50"/>
      <c r="AD17" s="16"/>
      <c r="AE17" s="65"/>
      <c r="AF17" s="16"/>
      <c r="AG17" s="16"/>
      <c r="AH17" s="16"/>
      <c r="AI17" s="80"/>
      <c r="AJ17" s="81"/>
      <c r="AK17" s="81"/>
      <c r="AL17" s="81"/>
      <c r="AM17" s="82"/>
      <c r="AN17" s="83"/>
      <c r="AO17" s="127"/>
      <c r="AP17" s="23"/>
      <c r="AQ17" s="23"/>
      <c r="AR17" s="23"/>
      <c r="AS17" s="23"/>
      <c r="AT17" s="23"/>
      <c r="AU17" s="23"/>
    </row>
    <row r="18" ht="15" customHeight="1" spans="2:45">
      <c r="B18" s="25"/>
      <c r="C18" s="25"/>
      <c r="D18" s="23"/>
      <c r="E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84" t="s">
        <v>43</v>
      </c>
      <c r="AL18" s="116">
        <f>ABS(((AL9*AM10+AL10*AM15+AL15*AM9)-(AM9*AL10+AM10*AL15+AM15*AL9))/2)</f>
        <v>499.99609375</v>
      </c>
      <c r="AM18" s="86" t="s">
        <v>40</v>
      </c>
      <c r="AN18" s="87"/>
      <c r="AR18" s="112"/>
      <c r="AS18" s="112"/>
    </row>
    <row r="19" ht="15" customHeight="1" spans="2:47">
      <c r="B19" s="25"/>
      <c r="C19" s="25"/>
      <c r="D19" s="23"/>
      <c r="E19" s="23"/>
      <c r="AM19" s="88"/>
      <c r="AN19" s="88"/>
      <c r="AO19" s="88"/>
      <c r="AP19" s="88"/>
      <c r="AQ19" s="88"/>
      <c r="AR19" s="88"/>
      <c r="AS19" s="88"/>
      <c r="AT19" s="88"/>
      <c r="AU19" s="23"/>
    </row>
    <row r="20" ht="15" customHeight="1" spans="39:47">
      <c r="AM20" s="88"/>
      <c r="AN20" s="88"/>
      <c r="AO20" s="88"/>
      <c r="AP20" s="88"/>
      <c r="AQ20" s="88"/>
      <c r="AR20" s="88"/>
      <c r="AS20" s="88"/>
      <c r="AT20" s="88"/>
      <c r="AU20" s="23"/>
    </row>
    <row r="21" ht="15" customHeight="1" spans="39:47">
      <c r="AM21" s="23"/>
      <c r="AN21" s="23"/>
      <c r="AO21" s="23"/>
      <c r="AP21" s="23"/>
      <c r="AQ21" s="23"/>
      <c r="AR21" s="23"/>
      <c r="AS21" s="23"/>
      <c r="AT21" s="23"/>
      <c r="AU21" s="23"/>
    </row>
    <row r="22" ht="15" customHeight="1" spans="39:47">
      <c r="AM22" s="23"/>
      <c r="AN22" s="89"/>
      <c r="AO22" s="23"/>
      <c r="AP22" s="23"/>
      <c r="AQ22" s="23"/>
      <c r="AR22" s="23"/>
      <c r="AS22" s="96"/>
      <c r="AT22" s="96"/>
      <c r="AU22" s="23"/>
    </row>
    <row r="23" ht="15" customHeight="1" spans="5:47">
      <c r="E23" s="1" t="s">
        <v>44</v>
      </c>
      <c r="AM23" s="23"/>
      <c r="AN23" s="89"/>
      <c r="AO23" s="89"/>
      <c r="AP23" s="89"/>
      <c r="AQ23" s="23"/>
      <c r="AR23" s="23"/>
      <c r="AS23" s="96"/>
      <c r="AT23" s="96"/>
      <c r="AU23" s="23"/>
    </row>
    <row r="24" ht="15" customHeight="1" spans="39:47">
      <c r="AM24" s="23"/>
      <c r="AN24" s="89"/>
      <c r="AO24" s="89"/>
      <c r="AP24" s="89"/>
      <c r="AQ24" s="23"/>
      <c r="AR24" s="23"/>
      <c r="AS24" s="96"/>
      <c r="AT24" s="96"/>
      <c r="AU24" s="23"/>
    </row>
    <row r="25" ht="15" customHeight="1" spans="39:47">
      <c r="AM25" s="23"/>
      <c r="AN25" s="23"/>
      <c r="AO25" s="89"/>
      <c r="AP25" s="89"/>
      <c r="AQ25" s="23"/>
      <c r="AR25" s="23"/>
      <c r="AS25" s="103"/>
      <c r="AT25" s="103"/>
      <c r="AU25" s="23"/>
    </row>
    <row r="26" ht="15" customHeight="1" spans="39:47">
      <c r="AM26" s="23"/>
      <c r="AN26" s="23"/>
      <c r="AO26" s="113"/>
      <c r="AP26" s="113"/>
      <c r="AQ26" s="23"/>
      <c r="AR26" s="84"/>
      <c r="AS26" s="103"/>
      <c r="AT26" s="103"/>
      <c r="AU26" s="23"/>
    </row>
    <row r="27" ht="15" customHeight="1" spans="39:47">
      <c r="AM27" s="23"/>
      <c r="AN27" s="23"/>
      <c r="AO27" s="23"/>
      <c r="AP27" s="23"/>
      <c r="AQ27" s="23"/>
      <c r="AR27" s="23"/>
      <c r="AS27" s="23"/>
      <c r="AT27" s="23"/>
      <c r="AU27" s="23"/>
    </row>
    <row r="28" ht="15" customHeight="1" spans="39:47">
      <c r="AM28" s="23"/>
      <c r="AN28" s="23"/>
      <c r="AO28" s="23"/>
      <c r="AP28" s="23"/>
      <c r="AQ28" s="23"/>
      <c r="AR28" s="84"/>
      <c r="AS28" s="103"/>
      <c r="AT28" s="102"/>
      <c r="AU28" s="23"/>
    </row>
    <row r="29" ht="15" customHeight="1" spans="39:47">
      <c r="AM29" s="23"/>
      <c r="AN29" s="23"/>
      <c r="AO29" s="23"/>
      <c r="AP29" s="23"/>
      <c r="AQ29" s="23"/>
      <c r="AR29" s="23"/>
      <c r="AS29" s="23"/>
      <c r="AT29" s="23"/>
      <c r="AU29" s="23"/>
    </row>
    <row r="30" ht="15" customHeight="1" spans="39:46">
      <c r="AM30" s="23"/>
      <c r="AN30" s="23"/>
      <c r="AO30" s="23"/>
      <c r="AP30" s="23"/>
      <c r="AQ30" s="23"/>
      <c r="AR30" s="23"/>
      <c r="AS30" s="23"/>
      <c r="AT30" s="23"/>
    </row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</sheetData>
  <mergeCells count="26">
    <mergeCell ref="A1:AN1"/>
    <mergeCell ref="AP1:AU1"/>
    <mergeCell ref="A3:C3"/>
    <mergeCell ref="T3:V3"/>
    <mergeCell ref="W3:Y3"/>
    <mergeCell ref="AF3:AI3"/>
    <mergeCell ref="AT4:AU4"/>
    <mergeCell ref="A11:C11"/>
    <mergeCell ref="AR21:AT21"/>
    <mergeCell ref="P3:P4"/>
    <mergeCell ref="R3:R4"/>
    <mergeCell ref="S3:S4"/>
    <mergeCell ref="Z3:Z4"/>
    <mergeCell ref="AA3:AA4"/>
    <mergeCell ref="AB3:AB4"/>
    <mergeCell ref="AC3:AC4"/>
    <mergeCell ref="AD3:AD4"/>
    <mergeCell ref="AE3:AE4"/>
    <mergeCell ref="AJ3:AJ4"/>
    <mergeCell ref="AK3:AK4"/>
    <mergeCell ref="AL3:AL4"/>
    <mergeCell ref="AM3:AM4"/>
    <mergeCell ref="AN3:AN4"/>
    <mergeCell ref="D3:J4"/>
    <mergeCell ref="K3:O4"/>
    <mergeCell ref="AM19:AT20"/>
  </mergeCells>
  <pageMargins left="0.7" right="0.7" top="0.75" bottom="0.75" header="0.3" footer="0.3"/>
  <pageSetup paperSize="1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37"/>
  <sheetViews>
    <sheetView tabSelected="1" zoomScale="90" zoomScaleNormal="90" workbookViewId="0">
      <selection activeCell="I17" sqref="I17"/>
    </sheetView>
  </sheetViews>
  <sheetFormatPr defaultColWidth="11.4247787610619" defaultRowHeight="14.4"/>
  <cols>
    <col min="1" max="1" width="11.4247787610619" style="1"/>
    <col min="2" max="2" width="18.7079646017699" style="1" customWidth="1"/>
    <col min="3" max="3" width="16.283185840708" style="1" customWidth="1"/>
    <col min="4" max="4" width="2.42477876106195" style="1" customWidth="1"/>
    <col min="5" max="5" width="12.858407079646" style="1" hidden="1" customWidth="1"/>
    <col min="6" max="6" width="3.42477876106195" style="1" customWidth="1"/>
    <col min="7" max="7" width="11.5663716814159" style="1" hidden="1" customWidth="1"/>
    <col min="8" max="8" width="3.42477876106195" style="1" customWidth="1"/>
    <col min="9" max="9" width="6.42477876106195" style="1" customWidth="1"/>
    <col min="10" max="10" width="2.85840707964602" style="1" customWidth="1"/>
    <col min="11" max="11" width="11.5663716814159" style="1" hidden="1" customWidth="1"/>
    <col min="12" max="12" width="4.42477876106195" style="1" customWidth="1"/>
    <col min="13" max="13" width="11.5663716814159" style="1" hidden="1" customWidth="1"/>
    <col min="14" max="14" width="3.42477876106195" style="1" customWidth="1"/>
    <col min="15" max="15" width="6.42477876106195" style="1" customWidth="1"/>
    <col min="16" max="16" width="17.5663716814159" style="1" customWidth="1"/>
    <col min="17" max="17" width="11.4247787610619" style="1"/>
    <col min="18" max="18" width="12" style="1" customWidth="1"/>
    <col min="19" max="19" width="16.7079646017699" style="1" customWidth="1"/>
    <col min="20" max="23" width="4.42477876106195" style="1" customWidth="1"/>
    <col min="24" max="24" width="3.42477876106195" style="1" customWidth="1"/>
    <col min="25" max="25" width="4.70796460176991" style="1" customWidth="1"/>
    <col min="26" max="26" width="12.858407079646" style="1" hidden="1" customWidth="1"/>
    <col min="27" max="27" width="13" style="1" hidden="1" customWidth="1"/>
    <col min="28" max="28" width="12" style="1" customWidth="1"/>
    <col min="29" max="29" width="16.7079646017699" style="1" hidden="1" customWidth="1"/>
    <col min="30" max="30" width="11.4247787610619" style="1" hidden="1" customWidth="1"/>
    <col min="31" max="31" width="13.7079646017699" style="1" customWidth="1"/>
    <col min="32" max="32" width="4.42477876106195" style="1" customWidth="1"/>
    <col min="33" max="33" width="11.4247787610619" style="1" hidden="1" customWidth="1"/>
    <col min="34" max="35" width="3.42477876106195" style="1" customWidth="1"/>
    <col min="36" max="36" width="17.141592920354" style="1" customWidth="1"/>
    <col min="37" max="37" width="15.5663716814159" style="1" customWidth="1"/>
    <col min="38" max="38" width="19.141592920354" style="1" customWidth="1"/>
    <col min="39" max="40" width="17" style="1" customWidth="1"/>
    <col min="41" max="41" width="15.858407079646" style="1" customWidth="1"/>
    <col min="42" max="42" width="16.5663716814159" style="1" customWidth="1"/>
    <col min="43" max="43" width="15.858407079646" style="1" customWidth="1"/>
    <col min="44" max="44" width="19.5663716814159" style="1" customWidth="1"/>
    <col min="45" max="45" width="20.141592920354" style="1" customWidth="1"/>
    <col min="46" max="46" width="20.283185840708" style="1" customWidth="1"/>
    <col min="47" max="16384" width="11.4247787610619" style="1"/>
  </cols>
  <sheetData>
    <row r="1" ht="45.75" customHeight="1" spans="1:4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66"/>
      <c r="AO1" s="90" t="s">
        <v>1</v>
      </c>
      <c r="AP1" s="91"/>
      <c r="AQ1" s="91"/>
      <c r="AR1" s="91"/>
      <c r="AS1" s="91"/>
      <c r="AT1" s="92"/>
    </row>
    <row r="2" ht="15.15" spans="41:46">
      <c r="AO2" s="93"/>
      <c r="AP2" s="23"/>
      <c r="AQ2" s="23"/>
      <c r="AR2" s="23"/>
      <c r="AS2" s="23"/>
      <c r="AT2" s="94"/>
    </row>
    <row r="3" ht="15" customHeight="1" spans="1:46">
      <c r="A3" s="3" t="s">
        <v>45</v>
      </c>
      <c r="B3" s="4"/>
      <c r="C3" s="5"/>
      <c r="D3" s="6" t="s">
        <v>3</v>
      </c>
      <c r="E3" s="6"/>
      <c r="F3" s="6"/>
      <c r="G3" s="6"/>
      <c r="H3" s="6"/>
      <c r="I3" s="6"/>
      <c r="J3" s="26"/>
      <c r="K3" s="27" t="s">
        <v>4</v>
      </c>
      <c r="L3" s="6"/>
      <c r="M3" s="6"/>
      <c r="N3" s="6"/>
      <c r="O3" s="6"/>
      <c r="P3" s="28" t="s">
        <v>5</v>
      </c>
      <c r="R3" s="39" t="s">
        <v>6</v>
      </c>
      <c r="S3" s="39" t="s">
        <v>7</v>
      </c>
      <c r="T3" s="40" t="s">
        <v>8</v>
      </c>
      <c r="U3" s="41"/>
      <c r="V3" s="42"/>
      <c r="W3" s="40" t="s">
        <v>9</v>
      </c>
      <c r="X3" s="41"/>
      <c r="Y3" s="42"/>
      <c r="Z3" s="39" t="s">
        <v>10</v>
      </c>
      <c r="AA3" s="39" t="s">
        <v>10</v>
      </c>
      <c r="AB3" s="39" t="s">
        <v>11</v>
      </c>
      <c r="AC3" s="39" t="s">
        <v>12</v>
      </c>
      <c r="AD3" s="51" t="s">
        <v>13</v>
      </c>
      <c r="AE3" s="39" t="s">
        <v>14</v>
      </c>
      <c r="AF3" s="52" t="s">
        <v>4</v>
      </c>
      <c r="AG3" s="67"/>
      <c r="AH3" s="67"/>
      <c r="AI3" s="68"/>
      <c r="AJ3" s="69" t="s">
        <v>15</v>
      </c>
      <c r="AK3" s="69" t="s">
        <v>16</v>
      </c>
      <c r="AL3" s="69" t="s">
        <v>17</v>
      </c>
      <c r="AM3" s="69" t="s">
        <v>18</v>
      </c>
      <c r="AN3" s="70" t="s">
        <v>12</v>
      </c>
      <c r="AO3" s="93"/>
      <c r="AP3" s="23"/>
      <c r="AQ3" s="23" t="s">
        <v>19</v>
      </c>
      <c r="AR3" s="23"/>
      <c r="AS3" s="23"/>
      <c r="AT3" s="94"/>
    </row>
    <row r="4" ht="15.15" spans="1:46">
      <c r="A4" s="7" t="s">
        <v>20</v>
      </c>
      <c r="B4" s="8" t="s">
        <v>21</v>
      </c>
      <c r="C4" s="9" t="s">
        <v>22</v>
      </c>
      <c r="D4" s="10"/>
      <c r="E4" s="10"/>
      <c r="F4" s="10"/>
      <c r="G4" s="10"/>
      <c r="H4" s="10"/>
      <c r="I4" s="10"/>
      <c r="J4" s="29"/>
      <c r="K4" s="30"/>
      <c r="L4" s="10"/>
      <c r="M4" s="10"/>
      <c r="N4" s="10"/>
      <c r="O4" s="10"/>
      <c r="P4" s="31"/>
      <c r="R4" s="43"/>
      <c r="S4" s="43"/>
      <c r="T4" s="44" t="s">
        <v>23</v>
      </c>
      <c r="U4" s="128" t="s">
        <v>24</v>
      </c>
      <c r="V4" s="128" t="s">
        <v>25</v>
      </c>
      <c r="W4" s="44" t="s">
        <v>23</v>
      </c>
      <c r="X4" s="128" t="s">
        <v>24</v>
      </c>
      <c r="Y4" s="128" t="s">
        <v>25</v>
      </c>
      <c r="Z4" s="43"/>
      <c r="AA4" s="43"/>
      <c r="AB4" s="43"/>
      <c r="AC4" s="43"/>
      <c r="AD4" s="53"/>
      <c r="AE4" s="43"/>
      <c r="AF4" s="54" t="s">
        <v>23</v>
      </c>
      <c r="AG4" s="71"/>
      <c r="AH4" s="129" t="s">
        <v>24</v>
      </c>
      <c r="AI4" s="54" t="s">
        <v>25</v>
      </c>
      <c r="AJ4" s="72"/>
      <c r="AK4" s="72"/>
      <c r="AL4" s="72"/>
      <c r="AM4" s="72"/>
      <c r="AN4" s="73"/>
      <c r="AO4" s="93"/>
      <c r="AP4" s="23"/>
      <c r="AQ4" s="23" t="s">
        <v>26</v>
      </c>
      <c r="AR4" s="23"/>
      <c r="AS4" s="23" t="s">
        <v>27</v>
      </c>
      <c r="AT4" s="94"/>
    </row>
    <row r="5" spans="1:46">
      <c r="A5" s="11" t="s">
        <v>28</v>
      </c>
      <c r="B5" s="12">
        <v>2006007.25</v>
      </c>
      <c r="C5" s="13">
        <v>5010005.25</v>
      </c>
      <c r="D5" s="14"/>
      <c r="E5" s="8"/>
      <c r="F5" s="8" t="s">
        <v>23</v>
      </c>
      <c r="G5" s="8"/>
      <c r="H5" s="130" t="s">
        <v>24</v>
      </c>
      <c r="I5" s="8" t="s">
        <v>25</v>
      </c>
      <c r="J5" s="9"/>
      <c r="K5" s="7"/>
      <c r="L5" s="8" t="s">
        <v>23</v>
      </c>
      <c r="M5" s="8"/>
      <c r="N5" s="130" t="s">
        <v>24</v>
      </c>
      <c r="O5" s="32" t="s">
        <v>25</v>
      </c>
      <c r="P5" s="33"/>
      <c r="R5" s="45"/>
      <c r="S5" s="46" t="s">
        <v>29</v>
      </c>
      <c r="T5" s="47">
        <v>90</v>
      </c>
      <c r="U5" s="47">
        <v>0</v>
      </c>
      <c r="V5" s="47">
        <v>0</v>
      </c>
      <c r="W5" s="47">
        <v>0</v>
      </c>
      <c r="X5" s="47">
        <v>0</v>
      </c>
      <c r="Y5" s="47">
        <v>0</v>
      </c>
      <c r="Z5" s="55">
        <f>T5+(U5/60)+(V5/3600)</f>
        <v>90</v>
      </c>
      <c r="AA5" s="55">
        <f>W5+(X5/60)+(Y5/3600)</f>
        <v>0</v>
      </c>
      <c r="AB5" s="56">
        <f>P6</f>
        <v>11631.4416615052</v>
      </c>
      <c r="AC5" s="46" t="s">
        <v>30</v>
      </c>
      <c r="AD5" s="57">
        <f>K6</f>
        <v>238.385317477696</v>
      </c>
      <c r="AE5" s="58"/>
      <c r="AF5" s="57">
        <f>INT(AD5)</f>
        <v>238</v>
      </c>
      <c r="AG5" s="61">
        <f>(AD5-AF5)*60</f>
        <v>23.1190486617783</v>
      </c>
      <c r="AH5" s="57">
        <f>INT(AG5)</f>
        <v>23</v>
      </c>
      <c r="AI5" s="74">
        <f>(AG5-AH5)*60</f>
        <v>7.14291970669592</v>
      </c>
      <c r="AJ5" s="57"/>
      <c r="AK5" s="61"/>
      <c r="AL5" s="60">
        <f>B7</f>
        <v>1999910</v>
      </c>
      <c r="AM5" s="60">
        <f>C7</f>
        <v>5000100</v>
      </c>
      <c r="AN5" s="75" t="s">
        <v>30</v>
      </c>
      <c r="AO5" s="93" t="s">
        <v>20</v>
      </c>
      <c r="AP5" s="23" t="s">
        <v>31</v>
      </c>
      <c r="AQ5" s="23" t="s">
        <v>32</v>
      </c>
      <c r="AR5" s="23"/>
      <c r="AS5" s="23"/>
      <c r="AT5" s="94"/>
    </row>
    <row r="6" ht="15.15" spans="1:46">
      <c r="A6" s="11"/>
      <c r="B6" s="13"/>
      <c r="C6" s="12"/>
      <c r="D6" s="15" t="str">
        <f>IF((B7-B5)&gt;0,"N","S")</f>
        <v>S</v>
      </c>
      <c r="E6" s="16">
        <f>ABS(DEGREES(ATAN((C5-C7)/(B5-B7))))</f>
        <v>58.3853174776963</v>
      </c>
      <c r="F6" s="16">
        <f>INT(E6)</f>
        <v>58</v>
      </c>
      <c r="G6" s="16">
        <f>(E6-F6)*60</f>
        <v>23.1190486617787</v>
      </c>
      <c r="H6" s="16">
        <f>INT(G6)</f>
        <v>23</v>
      </c>
      <c r="I6" s="34">
        <f>(G6-H6)*60</f>
        <v>7.1429197067215</v>
      </c>
      <c r="J6" s="35" t="str">
        <f>IF((C7-C5)&gt;0,"E","W")</f>
        <v>W</v>
      </c>
      <c r="K6" s="36">
        <f>IF(AND(D6="N",J6="E"),E6,IF(AND(D6="S",J6="E"),180-E6,IF(AND(D6="S",J6="W"),180+E6,IF(AND(D6="N",J6="W"),360-E6))))</f>
        <v>238.385317477696</v>
      </c>
      <c r="L6" s="16">
        <f>INT(K6)</f>
        <v>238</v>
      </c>
      <c r="M6" s="16">
        <f>(K6-L6)*60</f>
        <v>23.1190486617783</v>
      </c>
      <c r="N6" s="16">
        <f>INT(M6)</f>
        <v>23</v>
      </c>
      <c r="O6" s="37">
        <f>(M6-N6)*60</f>
        <v>7.14291970669592</v>
      </c>
      <c r="P6" s="38">
        <f>SQRT((C7-C5)^2+(B7-B5)^2)</f>
        <v>11631.4416615052</v>
      </c>
      <c r="R6" s="45" t="s">
        <v>28</v>
      </c>
      <c r="S6" s="46"/>
      <c r="T6" s="47"/>
      <c r="U6" s="47"/>
      <c r="V6" s="47"/>
      <c r="W6" s="47"/>
      <c r="X6" s="47"/>
      <c r="Y6" s="47"/>
      <c r="Z6" s="47"/>
      <c r="AA6" s="46"/>
      <c r="AB6" s="46"/>
      <c r="AC6" s="46" t="s">
        <v>30</v>
      </c>
      <c r="AD6" s="57"/>
      <c r="AE6" s="46"/>
      <c r="AF6" s="57"/>
      <c r="AG6" s="61"/>
      <c r="AH6" s="57"/>
      <c r="AI6" s="74"/>
      <c r="AJ6" s="57"/>
      <c r="AK6" s="61"/>
      <c r="AL6" s="60">
        <f>B5</f>
        <v>2006007.25</v>
      </c>
      <c r="AM6" s="60">
        <f>C5</f>
        <v>5010005.25</v>
      </c>
      <c r="AN6" s="75" t="s">
        <v>30</v>
      </c>
      <c r="AO6" s="93">
        <v>3</v>
      </c>
      <c r="AP6" s="95">
        <f>AL9</f>
        <v>2006021.07305965</v>
      </c>
      <c r="AQ6" s="95">
        <f>AM9</f>
        <v>5009977.88833646</v>
      </c>
      <c r="AR6" s="21"/>
      <c r="AS6" s="96">
        <f>AP6*AQ7</f>
        <v>10050139449265.8</v>
      </c>
      <c r="AT6" s="97">
        <f t="shared" ref="AT6:AT8" si="0">AP7*AQ6</f>
        <v>10050200793870.7</v>
      </c>
    </row>
    <row r="7" ht="15.15" spans="1:46">
      <c r="A7" s="17" t="s">
        <v>29</v>
      </c>
      <c r="B7" s="18">
        <v>1999910</v>
      </c>
      <c r="C7" s="19">
        <v>5000100</v>
      </c>
      <c r="R7" s="48"/>
      <c r="S7" s="46">
        <v>1</v>
      </c>
      <c r="T7" s="46">
        <v>90</v>
      </c>
      <c r="U7" s="46">
        <v>0</v>
      </c>
      <c r="V7" s="46">
        <v>15</v>
      </c>
      <c r="W7" s="46">
        <v>325</v>
      </c>
      <c r="X7" s="46">
        <v>10</v>
      </c>
      <c r="Y7" s="46">
        <v>47</v>
      </c>
      <c r="Z7" s="55">
        <f>T7+(U7/60)+(V7/3600)</f>
        <v>90.0041666666667</v>
      </c>
      <c r="AA7" s="55">
        <f>W7+(X7/60)+(Y7/3600)</f>
        <v>325.179722222222</v>
      </c>
      <c r="AB7" s="59">
        <v>28.496</v>
      </c>
      <c r="AC7" s="46" t="s">
        <v>33</v>
      </c>
      <c r="AD7" s="60">
        <f>IF(($AD$5+AA7)&gt;360,($AD$5+AA7)-360,($AD$5+AA7))</f>
        <v>203.565039699918</v>
      </c>
      <c r="AE7" s="60">
        <f>SIN(RADIANS(Z7))*AB7</f>
        <v>28.4959999246495</v>
      </c>
      <c r="AF7" s="61">
        <f t="shared" ref="AF7:AF16" si="1">INT(AD7)</f>
        <v>203</v>
      </c>
      <c r="AG7" s="61">
        <f t="shared" ref="AG7:AG16" si="2">(AD7-AF7)*60</f>
        <v>33.9023819950989</v>
      </c>
      <c r="AH7" s="61">
        <f t="shared" ref="AH7:AH16" si="3">INT(AG7)</f>
        <v>33</v>
      </c>
      <c r="AI7" s="76">
        <f t="shared" ref="AI7:AI16" si="4">(AG7-AH7)*60</f>
        <v>54.1429197059369</v>
      </c>
      <c r="AJ7" s="60">
        <f>COS(RADIANS(AD7))*(AE7)</f>
        <v>-26.119628468337</v>
      </c>
      <c r="AK7" s="60">
        <f>SIN(RADIANS(AD7))*AE7</f>
        <v>-11.3924106483949</v>
      </c>
      <c r="AL7" s="12">
        <f>$AL$6+AJ7</f>
        <v>2005981.13037153</v>
      </c>
      <c r="AM7" s="13">
        <f>$AM$6+AK7</f>
        <v>5009993.85758935</v>
      </c>
      <c r="AN7" s="75" t="s">
        <v>33</v>
      </c>
      <c r="AO7" s="98">
        <v>4</v>
      </c>
      <c r="AP7" s="95">
        <f>AL10</f>
        <v>2006036.95622453</v>
      </c>
      <c r="AQ7" s="95">
        <f>AM10</f>
        <v>5009986.97582825</v>
      </c>
      <c r="AR7" s="23"/>
      <c r="AS7" s="96">
        <f t="shared" ref="AS7:AS8" si="5">AP7*AQ8</f>
        <v>10050257088490.7</v>
      </c>
      <c r="AT7" s="97">
        <f t="shared" si="0"/>
        <v>10049833875937.6</v>
      </c>
    </row>
    <row r="8" spans="18:46">
      <c r="R8" s="48"/>
      <c r="S8" s="46">
        <v>2</v>
      </c>
      <c r="T8" s="46">
        <v>90</v>
      </c>
      <c r="U8" s="46">
        <v>12</v>
      </c>
      <c r="V8" s="46">
        <v>30</v>
      </c>
      <c r="W8" s="46">
        <v>1</v>
      </c>
      <c r="X8" s="46">
        <v>12</v>
      </c>
      <c r="Y8" s="46">
        <v>36</v>
      </c>
      <c r="Z8" s="55">
        <f t="shared" ref="Z8:Z16" si="6">T8+(U8/60)+(V8/3600)</f>
        <v>90.2083333333333</v>
      </c>
      <c r="AA8" s="55">
        <f t="shared" ref="AA8:AA16" si="7">W8+(X8/60)+(Y8/3600)</f>
        <v>1.21</v>
      </c>
      <c r="AB8" s="62">
        <v>31.763</v>
      </c>
      <c r="AC8" s="46" t="s">
        <v>34</v>
      </c>
      <c r="AD8" s="60">
        <f t="shared" ref="AD8:AD16" si="8">IF(($AD$5+AA8)&gt;360,($AD$5+AA8)-360,($AD$5+AA8))</f>
        <v>239.595317477696</v>
      </c>
      <c r="AE8" s="60">
        <f t="shared" ref="AE8:AE16" si="9">SIN(RADIANS(Z8))*AB8</f>
        <v>31.7627900270737</v>
      </c>
      <c r="AF8" s="61">
        <f t="shared" si="1"/>
        <v>239</v>
      </c>
      <c r="AG8" s="61">
        <f t="shared" si="2"/>
        <v>35.7190486617787</v>
      </c>
      <c r="AH8" s="61">
        <f t="shared" si="3"/>
        <v>35</v>
      </c>
      <c r="AI8" s="76">
        <f t="shared" si="4"/>
        <v>43.1429197067246</v>
      </c>
      <c r="AJ8" s="60">
        <f t="shared" ref="AJ8:AJ16" si="10">COS(RADIANS(AD8))*(AE8)</f>
        <v>-16.0752830796033</v>
      </c>
      <c r="AK8" s="60">
        <f t="shared" ref="AK8:AK16" si="11">SIN(RADIANS(AD8))*AE8</f>
        <v>-27.394526902551</v>
      </c>
      <c r="AL8" s="12">
        <f t="shared" ref="AL8:AL16" si="12">$AL$6+AJ8</f>
        <v>2005991.17471692</v>
      </c>
      <c r="AM8" s="13">
        <f t="shared" ref="AM8:AM16" si="13">$AM$6+AK8</f>
        <v>5009977.8554731</v>
      </c>
      <c r="AN8" s="75" t="s">
        <v>34</v>
      </c>
      <c r="AO8" s="98">
        <v>9</v>
      </c>
      <c r="AP8" s="95">
        <f>AL15</f>
        <v>2005960.08022079</v>
      </c>
      <c r="AQ8" s="95">
        <f>AM15</f>
        <v>5010005.95094009</v>
      </c>
      <c r="AR8" s="23"/>
      <c r="AS8" s="96">
        <f t="shared" si="5"/>
        <v>10049815646791.8</v>
      </c>
      <c r="AT8" s="97">
        <f t="shared" si="0"/>
        <v>10050177513740.1</v>
      </c>
    </row>
    <row r="9" spans="2:46">
      <c r="B9" s="20" t="s">
        <v>35</v>
      </c>
      <c r="R9" s="48"/>
      <c r="S9" s="46">
        <v>3</v>
      </c>
      <c r="T9" s="46">
        <v>90</v>
      </c>
      <c r="U9" s="46">
        <v>25</v>
      </c>
      <c r="V9" s="46">
        <v>45</v>
      </c>
      <c r="W9" s="46">
        <v>58</v>
      </c>
      <c r="X9" s="46">
        <v>25</v>
      </c>
      <c r="Y9" s="46">
        <v>3</v>
      </c>
      <c r="Z9" s="55">
        <f t="shared" si="6"/>
        <v>90.4291666666667</v>
      </c>
      <c r="AA9" s="55">
        <f t="shared" si="7"/>
        <v>58.4175</v>
      </c>
      <c r="AB9" s="62">
        <v>30.656</v>
      </c>
      <c r="AC9" s="46" t="s">
        <v>36</v>
      </c>
      <c r="AD9" s="63">
        <f t="shared" si="8"/>
        <v>296.802817477696</v>
      </c>
      <c r="AE9" s="60">
        <f t="shared" si="9"/>
        <v>30.6551400164137</v>
      </c>
      <c r="AF9" s="46">
        <f t="shared" si="1"/>
        <v>296</v>
      </c>
      <c r="AG9" s="46">
        <f t="shared" si="2"/>
        <v>48.1690486617777</v>
      </c>
      <c r="AH9" s="46">
        <f t="shared" si="3"/>
        <v>48</v>
      </c>
      <c r="AI9" s="77">
        <f t="shared" si="4"/>
        <v>10.1429197066591</v>
      </c>
      <c r="AJ9" s="60">
        <f t="shared" si="10"/>
        <v>13.8230596464255</v>
      </c>
      <c r="AK9" s="60">
        <f t="shared" si="11"/>
        <v>-27.3616635356349</v>
      </c>
      <c r="AL9" s="59">
        <f t="shared" si="12"/>
        <v>2006021.07305965</v>
      </c>
      <c r="AM9" s="78">
        <f t="shared" si="13"/>
        <v>5009977.88833646</v>
      </c>
      <c r="AN9" s="75" t="s">
        <v>36</v>
      </c>
      <c r="AO9" s="98">
        <f>AO6</f>
        <v>3</v>
      </c>
      <c r="AP9" s="95">
        <f>AP6</f>
        <v>2006021.07305965</v>
      </c>
      <c r="AQ9" s="95">
        <f t="shared" ref="AQ9" si="14">AQ6</f>
        <v>5009977.88833646</v>
      </c>
      <c r="AR9" s="21"/>
      <c r="AS9" s="99"/>
      <c r="AT9" s="100"/>
    </row>
    <row r="10" spans="1:46">
      <c r="A10" s="21"/>
      <c r="B10" s="22" t="s">
        <v>37</v>
      </c>
      <c r="C10" s="23"/>
      <c r="R10" s="48"/>
      <c r="S10" s="46">
        <v>4</v>
      </c>
      <c r="T10" s="46">
        <v>90</v>
      </c>
      <c r="U10" s="46">
        <v>0</v>
      </c>
      <c r="V10" s="46">
        <v>0</v>
      </c>
      <c r="W10" s="46">
        <v>90</v>
      </c>
      <c r="X10" s="46">
        <v>0</v>
      </c>
      <c r="Y10" s="46">
        <v>59</v>
      </c>
      <c r="Z10" s="55">
        <f t="shared" si="6"/>
        <v>90</v>
      </c>
      <c r="AA10" s="55">
        <f t="shared" si="7"/>
        <v>90.0163888888889</v>
      </c>
      <c r="AB10" s="62">
        <v>34.877</v>
      </c>
      <c r="AC10" s="46" t="s">
        <v>36</v>
      </c>
      <c r="AD10" s="63">
        <f t="shared" si="8"/>
        <v>328.401706366585</v>
      </c>
      <c r="AE10" s="60">
        <f t="shared" si="9"/>
        <v>34.877</v>
      </c>
      <c r="AF10" s="46">
        <f t="shared" si="1"/>
        <v>328</v>
      </c>
      <c r="AG10" s="46">
        <f t="shared" si="2"/>
        <v>24.1023819951113</v>
      </c>
      <c r="AH10" s="46">
        <f t="shared" si="3"/>
        <v>24</v>
      </c>
      <c r="AI10" s="77">
        <f t="shared" si="4"/>
        <v>6.14291970667637</v>
      </c>
      <c r="AJ10" s="60">
        <f t="shared" si="10"/>
        <v>29.7062245314587</v>
      </c>
      <c r="AK10" s="60">
        <f t="shared" si="11"/>
        <v>-18.2741717483053</v>
      </c>
      <c r="AL10" s="59">
        <f t="shared" si="12"/>
        <v>2006036.95622453</v>
      </c>
      <c r="AM10" s="78">
        <f t="shared" si="13"/>
        <v>5009986.97582825</v>
      </c>
      <c r="AN10" s="75" t="s">
        <v>36</v>
      </c>
      <c r="AO10" s="101"/>
      <c r="AP10" s="102"/>
      <c r="AQ10" s="23"/>
      <c r="AR10" s="102"/>
      <c r="AS10" s="103">
        <f>SUM(AS6:AS9)</f>
        <v>30150212184548.3</v>
      </c>
      <c r="AT10" s="104">
        <f>SUM(AT6:AT9)</f>
        <v>30150212183548.3</v>
      </c>
    </row>
    <row r="11" spans="1:46">
      <c r="A11" s="24"/>
      <c r="B11" s="24"/>
      <c r="C11" s="24"/>
      <c r="R11" s="48"/>
      <c r="S11" s="46">
        <v>5</v>
      </c>
      <c r="T11" s="46">
        <v>89</v>
      </c>
      <c r="U11" s="46">
        <v>42</v>
      </c>
      <c r="V11" s="46">
        <v>12</v>
      </c>
      <c r="W11" s="46">
        <v>114</v>
      </c>
      <c r="X11" s="46">
        <v>42</v>
      </c>
      <c r="Y11" s="46">
        <v>19</v>
      </c>
      <c r="Z11" s="55">
        <f t="shared" si="6"/>
        <v>89.7033333333333</v>
      </c>
      <c r="AA11" s="55">
        <f t="shared" si="7"/>
        <v>114.705277777778</v>
      </c>
      <c r="AB11" s="62">
        <v>19.303</v>
      </c>
      <c r="AC11" s="46" t="s">
        <v>38</v>
      </c>
      <c r="AD11" s="60">
        <f t="shared" si="8"/>
        <v>353.090595255474</v>
      </c>
      <c r="AE11" s="60">
        <f t="shared" si="9"/>
        <v>19.3027412465889</v>
      </c>
      <c r="AF11" s="46">
        <f t="shared" si="1"/>
        <v>353</v>
      </c>
      <c r="AG11" s="46">
        <f t="shared" si="2"/>
        <v>5.43571532845704</v>
      </c>
      <c r="AH11" s="46">
        <f t="shared" si="3"/>
        <v>5</v>
      </c>
      <c r="AI11" s="77">
        <f t="shared" si="4"/>
        <v>26.1429197074222</v>
      </c>
      <c r="AJ11" s="60">
        <f t="shared" si="10"/>
        <v>19.1625571892616</v>
      </c>
      <c r="AK11" s="60">
        <f t="shared" si="11"/>
        <v>-2.322115759613</v>
      </c>
      <c r="AL11" s="59">
        <f t="shared" si="12"/>
        <v>2006026.41255719</v>
      </c>
      <c r="AM11" s="78">
        <f t="shared" si="13"/>
        <v>5010002.92788424</v>
      </c>
      <c r="AN11" s="75" t="s">
        <v>38</v>
      </c>
      <c r="AO11" s="101"/>
      <c r="AP11" s="102"/>
      <c r="AQ11" s="23"/>
      <c r="AR11" s="23"/>
      <c r="AS11" s="23"/>
      <c r="AT11" s="94"/>
    </row>
    <row r="12" spans="1:46">
      <c r="A12" s="24"/>
      <c r="B12" s="24"/>
      <c r="C12" s="24"/>
      <c r="R12" s="48"/>
      <c r="S12" s="46">
        <v>6</v>
      </c>
      <c r="T12" s="46">
        <v>89</v>
      </c>
      <c r="U12" s="46">
        <v>50</v>
      </c>
      <c r="V12" s="46">
        <v>24</v>
      </c>
      <c r="W12" s="46">
        <v>180</v>
      </c>
      <c r="X12" s="46">
        <v>50</v>
      </c>
      <c r="Y12" s="46">
        <v>33</v>
      </c>
      <c r="Z12" s="55">
        <f t="shared" si="6"/>
        <v>89.84</v>
      </c>
      <c r="AA12" s="55">
        <f t="shared" si="7"/>
        <v>180.8425</v>
      </c>
      <c r="AB12" s="62">
        <v>25.129</v>
      </c>
      <c r="AC12" s="46" t="s">
        <v>39</v>
      </c>
      <c r="AD12" s="60">
        <f t="shared" si="8"/>
        <v>59.2278174776963</v>
      </c>
      <c r="AE12" s="60">
        <f t="shared" si="9"/>
        <v>25.1289020195051</v>
      </c>
      <c r="AF12" s="46">
        <f t="shared" si="1"/>
        <v>59</v>
      </c>
      <c r="AG12" s="46">
        <f t="shared" si="2"/>
        <v>13.6690486617783</v>
      </c>
      <c r="AH12" s="46">
        <f t="shared" si="3"/>
        <v>13</v>
      </c>
      <c r="AI12" s="77">
        <f t="shared" si="4"/>
        <v>40.1429197067</v>
      </c>
      <c r="AJ12" s="60">
        <f t="shared" si="10"/>
        <v>12.8565939419935</v>
      </c>
      <c r="AK12" s="60">
        <f t="shared" si="11"/>
        <v>21.5909635939803</v>
      </c>
      <c r="AL12" s="59">
        <f t="shared" si="12"/>
        <v>2006020.10659394</v>
      </c>
      <c r="AM12" s="78">
        <f t="shared" si="13"/>
        <v>5010026.84096359</v>
      </c>
      <c r="AN12" s="75" t="s">
        <v>39</v>
      </c>
      <c r="AO12" s="101"/>
      <c r="AP12" s="102"/>
      <c r="AQ12" s="105"/>
      <c r="AR12" s="23"/>
      <c r="AS12" s="103">
        <f>ABS(((AS10-AT10))/2)</f>
        <v>499.99609375</v>
      </c>
      <c r="AT12" s="106" t="s">
        <v>40</v>
      </c>
    </row>
    <row r="13" spans="1:46">
      <c r="A13" s="24"/>
      <c r="B13" s="25"/>
      <c r="C13" s="25"/>
      <c r="R13" s="48"/>
      <c r="S13" s="46">
        <v>7</v>
      </c>
      <c r="T13" s="46">
        <v>89</v>
      </c>
      <c r="U13" s="46">
        <v>35</v>
      </c>
      <c r="V13" s="46">
        <v>36</v>
      </c>
      <c r="W13" s="46">
        <v>222</v>
      </c>
      <c r="X13" s="46">
        <v>35</v>
      </c>
      <c r="Y13" s="46">
        <v>27</v>
      </c>
      <c r="Z13" s="55">
        <f t="shared" si="6"/>
        <v>89.5933333333333</v>
      </c>
      <c r="AA13" s="55">
        <f t="shared" si="7"/>
        <v>222.590833333333</v>
      </c>
      <c r="AB13" s="62">
        <v>37.795</v>
      </c>
      <c r="AC13" s="46" t="s">
        <v>41</v>
      </c>
      <c r="AD13" s="60">
        <f t="shared" si="8"/>
        <v>100.976150811029</v>
      </c>
      <c r="AE13" s="60">
        <f t="shared" si="9"/>
        <v>37.794048005547</v>
      </c>
      <c r="AF13" s="46">
        <f t="shared" si="1"/>
        <v>100</v>
      </c>
      <c r="AG13" s="46">
        <f t="shared" si="2"/>
        <v>58.569048661758</v>
      </c>
      <c r="AH13" s="46">
        <f t="shared" si="3"/>
        <v>58</v>
      </c>
      <c r="AI13" s="77">
        <f t="shared" si="4"/>
        <v>34.1429197054777</v>
      </c>
      <c r="AJ13" s="60">
        <f t="shared" si="10"/>
        <v>-7.1960010874196</v>
      </c>
      <c r="AK13" s="60">
        <f t="shared" si="11"/>
        <v>37.1026634218549</v>
      </c>
      <c r="AL13" s="59">
        <f t="shared" si="12"/>
        <v>2006000.05399891</v>
      </c>
      <c r="AM13" s="78">
        <f t="shared" si="13"/>
        <v>5010042.35266342</v>
      </c>
      <c r="AN13" s="75" t="s">
        <v>41</v>
      </c>
      <c r="AO13" s="101"/>
      <c r="AP13" s="102"/>
      <c r="AQ13" s="23"/>
      <c r="AR13" s="23"/>
      <c r="AS13" s="23"/>
      <c r="AT13" s="94"/>
    </row>
    <row r="14" ht="15.15" spans="1:46">
      <c r="A14" s="24"/>
      <c r="B14" s="25"/>
      <c r="C14" s="25"/>
      <c r="R14" s="48"/>
      <c r="S14" s="46">
        <v>8</v>
      </c>
      <c r="T14" s="46">
        <v>89</v>
      </c>
      <c r="U14" s="46">
        <v>7</v>
      </c>
      <c r="V14" s="46">
        <v>48</v>
      </c>
      <c r="W14" s="46">
        <v>270</v>
      </c>
      <c r="X14" s="46">
        <v>7</v>
      </c>
      <c r="Y14" s="46">
        <v>5</v>
      </c>
      <c r="Z14" s="55">
        <f t="shared" si="6"/>
        <v>89.13</v>
      </c>
      <c r="AA14" s="55">
        <f t="shared" si="7"/>
        <v>270.118055555556</v>
      </c>
      <c r="AB14" s="62">
        <v>37.112</v>
      </c>
      <c r="AC14" s="46" t="s">
        <v>34</v>
      </c>
      <c r="AD14" s="60">
        <f t="shared" si="8"/>
        <v>148.503373033252</v>
      </c>
      <c r="AE14" s="60">
        <f t="shared" si="9"/>
        <v>37.1077217194538</v>
      </c>
      <c r="AF14" s="46">
        <f t="shared" si="1"/>
        <v>148</v>
      </c>
      <c r="AG14" s="46">
        <f t="shared" si="2"/>
        <v>30.2023819951364</v>
      </c>
      <c r="AH14" s="46">
        <f t="shared" si="3"/>
        <v>30</v>
      </c>
      <c r="AI14" s="77">
        <f t="shared" si="4"/>
        <v>12.1429197081852</v>
      </c>
      <c r="AJ14" s="60">
        <f t="shared" si="10"/>
        <v>-31.64067531586</v>
      </c>
      <c r="AK14" s="60">
        <f t="shared" si="11"/>
        <v>19.3868686683732</v>
      </c>
      <c r="AL14" s="59">
        <f t="shared" si="12"/>
        <v>2005975.60932468</v>
      </c>
      <c r="AM14" s="78">
        <f t="shared" si="13"/>
        <v>5010024.63686867</v>
      </c>
      <c r="AN14" s="75" t="s">
        <v>34</v>
      </c>
      <c r="AO14" s="107"/>
      <c r="AP14" s="108"/>
      <c r="AQ14" s="109"/>
      <c r="AR14" s="109"/>
      <c r="AS14" s="109"/>
      <c r="AT14" s="110"/>
    </row>
    <row r="15" spans="1:46">
      <c r="A15" s="24"/>
      <c r="B15" s="25"/>
      <c r="C15" s="25"/>
      <c r="D15" s="23"/>
      <c r="E15" s="23"/>
      <c r="R15" s="48"/>
      <c r="S15" s="46">
        <v>9</v>
      </c>
      <c r="T15" s="46">
        <v>91</v>
      </c>
      <c r="U15" s="46">
        <v>45</v>
      </c>
      <c r="V15" s="46">
        <v>0</v>
      </c>
      <c r="W15" s="46">
        <v>300</v>
      </c>
      <c r="X15" s="46">
        <v>45</v>
      </c>
      <c r="Y15" s="46">
        <v>48</v>
      </c>
      <c r="Z15" s="55">
        <f t="shared" si="6"/>
        <v>91.75</v>
      </c>
      <c r="AA15" s="55">
        <f t="shared" si="7"/>
        <v>300.763333333333</v>
      </c>
      <c r="AB15" s="62">
        <v>47.197</v>
      </c>
      <c r="AC15" s="46" t="s">
        <v>36</v>
      </c>
      <c r="AD15" s="63">
        <f t="shared" si="8"/>
        <v>179.148650811029</v>
      </c>
      <c r="AE15" s="60">
        <f t="shared" si="9"/>
        <v>47.1749868867203</v>
      </c>
      <c r="AF15" s="46">
        <f t="shared" si="1"/>
        <v>179</v>
      </c>
      <c r="AG15" s="46">
        <f t="shared" si="2"/>
        <v>8.91904866175537</v>
      </c>
      <c r="AH15" s="46">
        <f t="shared" si="3"/>
        <v>8</v>
      </c>
      <c r="AI15" s="77">
        <f t="shared" si="4"/>
        <v>55.1429197053221</v>
      </c>
      <c r="AJ15" s="60">
        <f t="shared" si="10"/>
        <v>-47.1697792103125</v>
      </c>
      <c r="AK15" s="60">
        <f t="shared" si="11"/>
        <v>0.700940092023819</v>
      </c>
      <c r="AL15" s="59">
        <f t="shared" si="12"/>
        <v>2005960.08022079</v>
      </c>
      <c r="AM15" s="78">
        <f t="shared" si="13"/>
        <v>5010005.95094009</v>
      </c>
      <c r="AN15" s="79" t="s">
        <v>36</v>
      </c>
      <c r="AO15" s="111"/>
      <c r="AP15" s="102"/>
      <c r="AQ15" s="23"/>
      <c r="AR15" s="23"/>
      <c r="AS15" s="23"/>
      <c r="AT15" s="23"/>
    </row>
    <row r="16" ht="15.75" customHeight="1" spans="1:46">
      <c r="A16" s="23"/>
      <c r="B16" s="23"/>
      <c r="C16" s="23"/>
      <c r="D16" s="23"/>
      <c r="E16" s="23"/>
      <c r="R16" s="48"/>
      <c r="S16" s="46">
        <v>10</v>
      </c>
      <c r="T16" s="46">
        <v>91</v>
      </c>
      <c r="U16" s="46">
        <v>59</v>
      </c>
      <c r="V16" s="46">
        <v>30</v>
      </c>
      <c r="W16" s="46">
        <v>359</v>
      </c>
      <c r="X16" s="46">
        <v>59</v>
      </c>
      <c r="Y16" s="46">
        <v>59</v>
      </c>
      <c r="Z16" s="55">
        <f t="shared" si="6"/>
        <v>91.9916666666667</v>
      </c>
      <c r="AA16" s="55">
        <f t="shared" si="7"/>
        <v>359.999722222222</v>
      </c>
      <c r="AB16" s="62">
        <v>27.234</v>
      </c>
      <c r="AC16" s="46" t="s">
        <v>42</v>
      </c>
      <c r="AD16" s="60">
        <f t="shared" si="8"/>
        <v>238.385039699918</v>
      </c>
      <c r="AE16" s="60">
        <f t="shared" si="9"/>
        <v>27.217547732929</v>
      </c>
      <c r="AF16" s="61">
        <f t="shared" si="1"/>
        <v>238</v>
      </c>
      <c r="AG16" s="61">
        <f t="shared" si="2"/>
        <v>23.1023819950951</v>
      </c>
      <c r="AH16" s="61">
        <f t="shared" si="3"/>
        <v>23</v>
      </c>
      <c r="AI16" s="76">
        <f t="shared" si="4"/>
        <v>6.14291970570775</v>
      </c>
      <c r="AJ16" s="60">
        <f t="shared" si="10"/>
        <v>-14.2676638703485</v>
      </c>
      <c r="AK16" s="60">
        <f t="shared" si="11"/>
        <v>-23.1781938959234</v>
      </c>
      <c r="AL16" s="12">
        <f t="shared" si="12"/>
        <v>2005992.98233613</v>
      </c>
      <c r="AM16" s="13">
        <f t="shared" si="13"/>
        <v>5009982.0718061</v>
      </c>
      <c r="AN16" s="79" t="s">
        <v>42</v>
      </c>
      <c r="AO16" s="111"/>
      <c r="AP16" s="102"/>
      <c r="AQ16" s="23"/>
      <c r="AR16" s="23"/>
      <c r="AS16" s="23"/>
      <c r="AT16" s="23"/>
    </row>
    <row r="17" ht="15" customHeight="1" spans="1:46">
      <c r="A17" s="23"/>
      <c r="B17" s="25"/>
      <c r="C17" s="25"/>
      <c r="D17" s="23"/>
      <c r="E17" s="23"/>
      <c r="R17" s="49"/>
      <c r="S17" s="50"/>
      <c r="T17" s="50"/>
      <c r="U17" s="50"/>
      <c r="V17" s="50"/>
      <c r="W17" s="50"/>
      <c r="X17" s="50"/>
      <c r="Y17" s="50"/>
      <c r="Z17" s="50"/>
      <c r="AA17" s="64"/>
      <c r="AB17" s="65"/>
      <c r="AC17" s="50"/>
      <c r="AD17" s="16"/>
      <c r="AE17" s="65"/>
      <c r="AF17" s="16"/>
      <c r="AG17" s="16"/>
      <c r="AH17" s="16"/>
      <c r="AI17" s="80"/>
      <c r="AJ17" s="81"/>
      <c r="AK17" s="81"/>
      <c r="AL17" s="81"/>
      <c r="AM17" s="82"/>
      <c r="AN17" s="83"/>
      <c r="AO17" s="23"/>
      <c r="AP17" s="23"/>
      <c r="AQ17" s="23"/>
      <c r="AR17" s="23"/>
      <c r="AS17" s="23"/>
      <c r="AT17" s="23"/>
    </row>
    <row r="18" ht="15" customHeight="1" spans="2:44">
      <c r="B18" s="25"/>
      <c r="C18" s="25"/>
      <c r="D18" s="23"/>
      <c r="E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84" t="s">
        <v>43</v>
      </c>
      <c r="AL18" s="85">
        <f>ABS(((AL9*AM10+AL10*AM15+AL15*AM9)-(AM9*AL10+AM10*AL15+AM15*AL9))/2)</f>
        <v>499.99609375</v>
      </c>
      <c r="AM18" s="86" t="s">
        <v>40</v>
      </c>
      <c r="AN18" s="87"/>
      <c r="AQ18" s="112"/>
      <c r="AR18" s="112"/>
    </row>
    <row r="19" ht="15" customHeight="1" spans="2:46">
      <c r="B19" s="25"/>
      <c r="C19" s="25"/>
      <c r="D19" s="23"/>
      <c r="E19" s="23"/>
      <c r="AM19" s="88"/>
      <c r="AN19" s="88"/>
      <c r="AO19" s="88"/>
      <c r="AP19" s="88"/>
      <c r="AQ19" s="88"/>
      <c r="AR19" s="88"/>
      <c r="AS19" s="88"/>
      <c r="AT19" s="23"/>
    </row>
    <row r="20" ht="15" customHeight="1" spans="39:46">
      <c r="AM20" s="88"/>
      <c r="AN20" s="88"/>
      <c r="AO20" s="88"/>
      <c r="AP20" s="88"/>
      <c r="AQ20" s="88"/>
      <c r="AR20" s="88"/>
      <c r="AS20" s="88"/>
      <c r="AT20" s="23"/>
    </row>
    <row r="21" ht="15" customHeight="1" spans="39:46">
      <c r="AM21" s="23"/>
      <c r="AN21" s="23"/>
      <c r="AO21" s="23"/>
      <c r="AP21" s="23"/>
      <c r="AQ21" s="23"/>
      <c r="AR21" s="23"/>
      <c r="AS21" s="23"/>
      <c r="AT21" s="23"/>
    </row>
    <row r="22" ht="15" customHeight="1" spans="39:46">
      <c r="AM22" s="23"/>
      <c r="AN22" s="89"/>
      <c r="AO22" s="23"/>
      <c r="AP22" s="23"/>
      <c r="AQ22" s="23"/>
      <c r="AR22" s="96"/>
      <c r="AS22" s="96"/>
      <c r="AT22" s="23"/>
    </row>
    <row r="23" ht="15" customHeight="1" spans="5:46">
      <c r="E23" s="1" t="s">
        <v>44</v>
      </c>
      <c r="AM23" s="23"/>
      <c r="AN23" s="89"/>
      <c r="AO23" s="89"/>
      <c r="AP23" s="23"/>
      <c r="AQ23" s="23"/>
      <c r="AR23" s="96"/>
      <c r="AS23" s="96"/>
      <c r="AT23" s="23"/>
    </row>
    <row r="24" ht="15" customHeight="1" spans="39:46">
      <c r="AM24" s="23"/>
      <c r="AN24" s="89"/>
      <c r="AO24" s="89"/>
      <c r="AP24" s="23"/>
      <c r="AQ24" s="23"/>
      <c r="AR24" s="96"/>
      <c r="AS24" s="96"/>
      <c r="AT24" s="23"/>
    </row>
    <row r="25" ht="15" customHeight="1" spans="39:46">
      <c r="AM25" s="23"/>
      <c r="AN25" s="23"/>
      <c r="AO25" s="89"/>
      <c r="AP25" s="23"/>
      <c r="AQ25" s="23"/>
      <c r="AR25" s="103"/>
      <c r="AS25" s="103"/>
      <c r="AT25" s="23"/>
    </row>
    <row r="26" ht="15" customHeight="1" spans="39:46">
      <c r="AM26" s="23"/>
      <c r="AN26" s="23"/>
      <c r="AO26" s="113"/>
      <c r="AP26" s="23"/>
      <c r="AQ26" s="84"/>
      <c r="AR26" s="103"/>
      <c r="AS26" s="103"/>
      <c r="AT26" s="23"/>
    </row>
    <row r="27" ht="15" customHeight="1" spans="39:46">
      <c r="AM27" s="23"/>
      <c r="AN27" s="23"/>
      <c r="AO27" s="23"/>
      <c r="AP27" s="23"/>
      <c r="AQ27" s="23"/>
      <c r="AR27" s="23"/>
      <c r="AS27" s="23"/>
      <c r="AT27" s="23"/>
    </row>
    <row r="28" ht="15" customHeight="1" spans="39:46">
      <c r="AM28" s="23"/>
      <c r="AN28" s="23"/>
      <c r="AO28" s="23"/>
      <c r="AP28" s="23"/>
      <c r="AQ28" s="84"/>
      <c r="AR28" s="103"/>
      <c r="AS28" s="102"/>
      <c r="AT28" s="23"/>
    </row>
    <row r="29" ht="15" customHeight="1" spans="39:46">
      <c r="AM29" s="23"/>
      <c r="AN29" s="23"/>
      <c r="AO29" s="23"/>
      <c r="AP29" s="23"/>
      <c r="AQ29" s="23"/>
      <c r="AR29" s="23"/>
      <c r="AS29" s="23"/>
      <c r="AT29" s="23"/>
    </row>
    <row r="30" ht="15" customHeight="1" spans="39:45">
      <c r="AM30" s="23"/>
      <c r="AN30" s="23"/>
      <c r="AO30" s="23"/>
      <c r="AP30" s="23"/>
      <c r="AQ30" s="23"/>
      <c r="AR30" s="23"/>
      <c r="AS30" s="23"/>
    </row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</sheetData>
  <mergeCells count="26">
    <mergeCell ref="A1:AN1"/>
    <mergeCell ref="AO1:AT1"/>
    <mergeCell ref="A3:C3"/>
    <mergeCell ref="T3:V3"/>
    <mergeCell ref="W3:Y3"/>
    <mergeCell ref="AF3:AI3"/>
    <mergeCell ref="AS4:AT4"/>
    <mergeCell ref="A11:C11"/>
    <mergeCell ref="AQ21:AS21"/>
    <mergeCell ref="P3:P4"/>
    <mergeCell ref="R3:R4"/>
    <mergeCell ref="S3:S4"/>
    <mergeCell ref="Z3:Z4"/>
    <mergeCell ref="AA3:AA4"/>
    <mergeCell ref="AB3:AB4"/>
    <mergeCell ref="AC3:AC4"/>
    <mergeCell ref="AD3:AD4"/>
    <mergeCell ref="AE3:AE4"/>
    <mergeCell ref="AJ3:AJ4"/>
    <mergeCell ref="AK3:AK4"/>
    <mergeCell ref="AL3:AL4"/>
    <mergeCell ref="AM3:AM4"/>
    <mergeCell ref="AN3:AN4"/>
    <mergeCell ref="D3:J4"/>
    <mergeCell ref="K3:O4"/>
    <mergeCell ref="AM19:AS20"/>
  </mergeCell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</vt:lpstr>
      <vt:lpstr>B</vt:lpstr>
      <vt:lpstr>D</vt:lpstr>
      <vt:lpstr>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David Cruz Delgado</dc:creator>
  <cp:lastModifiedBy>Omar Cortes Buitrago</cp:lastModifiedBy>
  <dcterms:created xsi:type="dcterms:W3CDTF">2017-02-22T21:08:00Z</dcterms:created>
  <dcterms:modified xsi:type="dcterms:W3CDTF">2026-03-24T19:27:16Z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2CEEF02EF08B4BF897217CA9B1E1A772_13</vt:lpwstr>
  </property>
  <property fmtid="{D5CDD505-2E9C-101B-9397-08002B2CF9AE}" pid="3" name="KSOProductBuildVer">
    <vt:lpwstr>2058-12.2.0.23196</vt:lpwstr>
  </property>
</Properties>
</file>